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inor\OneDrive\MoJ - Axiom\Strategjia\Verzioni pas konsultimit publik\Verzionet - Korrik\Plani i Veprimit - në përpunim\"/>
    </mc:Choice>
  </mc:AlternateContent>
  <bookViews>
    <workbookView xWindow="0" yWindow="0" windowWidth="28800" windowHeight="18000" tabRatio="821" firstSheet="8" activeTab="14"/>
  </bookViews>
  <sheets>
    <sheet name="Chapter I (I.1) " sheetId="43" r:id="rId1"/>
    <sheet name="Chapter I (I.2)" sheetId="44" r:id="rId2"/>
    <sheet name="Chapter I (I.3)" sheetId="45" r:id="rId3"/>
    <sheet name="Chapter I (I.4)" sheetId="46" r:id="rId4"/>
    <sheet name="Chapter II (II.1)" sheetId="47" r:id="rId5"/>
    <sheet name="Chapter II (II.2)" sheetId="48" r:id="rId6"/>
    <sheet name="Chapter II (II.3)" sheetId="49" r:id="rId7"/>
    <sheet name="Chapter II (II.4)" sheetId="50" r:id="rId8"/>
    <sheet name="Chapter III (III.1)" sheetId="19" r:id="rId9"/>
    <sheet name="Chapter III (III.2)" sheetId="17" r:id="rId10"/>
    <sheet name="Chapter III (III.3)" sheetId="18" r:id="rId11"/>
    <sheet name="Chapter III (III.4) " sheetId="38" r:id="rId12"/>
    <sheet name="Chapter III (III.5)" sheetId="39" r:id="rId13"/>
    <sheet name="Chapter IV (IV.1)" sheetId="20" r:id="rId14"/>
    <sheet name="Chapter IV (IV.2)" sheetId="21" r:id="rId15"/>
  </sheets>
  <externalReferences>
    <externalReference r:id="rId16"/>
  </externalReferences>
  <calcPr calcId="152511"/>
</workbook>
</file>

<file path=xl/calcChain.xml><?xml version="1.0" encoding="utf-8"?>
<calcChain xmlns="http://schemas.openxmlformats.org/spreadsheetml/2006/main">
  <c r="G51" i="21" l="1"/>
  <c r="E51" i="21"/>
  <c r="G49" i="21"/>
  <c r="E49" i="21"/>
  <c r="G47" i="21"/>
  <c r="E47" i="21"/>
  <c r="G45" i="21"/>
  <c r="E45" i="21"/>
  <c r="G40" i="20" l="1"/>
  <c r="E40" i="20"/>
  <c r="D40" i="20"/>
  <c r="D10" i="20"/>
  <c r="G28" i="39" l="1"/>
  <c r="E28" i="39"/>
  <c r="D28" i="39"/>
  <c r="D17" i="38" l="1"/>
  <c r="D15" i="38"/>
  <c r="E59" i="18" l="1"/>
  <c r="D45" i="18"/>
  <c r="D44" i="18"/>
  <c r="E43" i="18"/>
  <c r="E42" i="18"/>
  <c r="E31" i="18"/>
  <c r="E29" i="18"/>
  <c r="E27" i="18"/>
  <c r="G25" i="18"/>
  <c r="E25" i="18"/>
  <c r="E53" i="19" l="1"/>
  <c r="D53" i="19"/>
  <c r="G33" i="50" l="1"/>
  <c r="E33" i="50"/>
  <c r="D33" i="50"/>
  <c r="E28" i="50"/>
  <c r="G23" i="50"/>
  <c r="E23" i="50"/>
  <c r="D23" i="50"/>
  <c r="G22" i="50"/>
  <c r="E22" i="50"/>
  <c r="D22" i="50"/>
  <c r="E17" i="49" l="1"/>
  <c r="D12" i="49"/>
  <c r="D11" i="49"/>
  <c r="D10" i="49"/>
  <c r="D9" i="49"/>
  <c r="D20" i="48" l="1"/>
  <c r="G17" i="48"/>
  <c r="E17" i="48"/>
  <c r="D17" i="48"/>
  <c r="G14" i="48"/>
  <c r="E14" i="48"/>
  <c r="D14" i="48"/>
  <c r="D11" i="48"/>
  <c r="D10" i="48"/>
  <c r="G24" i="47" l="1"/>
  <c r="E24" i="47"/>
  <c r="D24" i="47"/>
  <c r="E20" i="47"/>
  <c r="D19" i="47"/>
  <c r="D15" i="47"/>
  <c r="G88" i="43" l="1"/>
  <c r="E88" i="43"/>
  <c r="G87" i="43"/>
  <c r="E87" i="43"/>
  <c r="E86" i="43"/>
  <c r="E85" i="43"/>
  <c r="E82" i="43"/>
  <c r="E81" i="43"/>
  <c r="G75" i="43"/>
  <c r="E75" i="43"/>
  <c r="G74" i="43"/>
  <c r="E74" i="43"/>
  <c r="G58" i="43"/>
  <c r="E58" i="43"/>
  <c r="D58" i="43"/>
  <c r="G57" i="43"/>
  <c r="E57" i="43"/>
  <c r="D57" i="43"/>
  <c r="D40" i="43"/>
  <c r="D39" i="43"/>
  <c r="D37" i="43"/>
  <c r="D33" i="43"/>
  <c r="D32" i="43"/>
  <c r="D96" i="43" l="1"/>
  <c r="E96" i="43"/>
  <c r="G96" i="43"/>
  <c r="G60" i="21" l="1"/>
  <c r="E60" i="21"/>
  <c r="D60" i="21"/>
  <c r="G37" i="39"/>
  <c r="E37" i="39"/>
  <c r="D37" i="39"/>
  <c r="G40" i="50"/>
  <c r="E40" i="50"/>
  <c r="D40" i="50"/>
  <c r="G62" i="49"/>
  <c r="G64" i="49" s="1"/>
  <c r="G41" i="50" s="1"/>
  <c r="E62" i="49"/>
  <c r="E64" i="49" s="1"/>
  <c r="E41" i="50" s="1"/>
  <c r="E63" i="21" l="1"/>
  <c r="D62" i="49"/>
  <c r="D64" i="49" s="1"/>
  <c r="D41" i="50" s="1"/>
  <c r="G62" i="18"/>
  <c r="G64" i="18" s="1"/>
  <c r="G38" i="39" s="1"/>
  <c r="D62" i="18" l="1"/>
  <c r="D64" i="18" s="1"/>
  <c r="D38" i="39" s="1"/>
  <c r="E62" i="18"/>
  <c r="E64" i="18" s="1"/>
  <c r="E38" i="39" s="1"/>
  <c r="D54" i="21"/>
  <c r="D56" i="21" l="1"/>
  <c r="D61" i="21" s="1"/>
  <c r="E54" i="21" l="1"/>
  <c r="E56" i="21" s="1"/>
  <c r="E61" i="21" s="1"/>
  <c r="E64" i="21" s="1"/>
  <c r="G54" i="21"/>
  <c r="G56" i="21" s="1"/>
  <c r="G61" i="21" s="1"/>
  <c r="E59" i="21"/>
  <c r="D59" i="21"/>
  <c r="G31" i="39"/>
  <c r="E31" i="39"/>
  <c r="D31" i="39"/>
  <c r="G20" i="38"/>
  <c r="E20" i="38"/>
  <c r="G28" i="17"/>
  <c r="E28" i="17"/>
  <c r="D28" i="17"/>
  <c r="G59" i="21" l="1"/>
  <c r="D20" i="38"/>
  <c r="G79" i="19"/>
  <c r="G36" i="39" s="1"/>
  <c r="E79" i="19"/>
  <c r="E36" i="39" s="1"/>
  <c r="D79" i="19"/>
  <c r="D36" i="39" s="1"/>
  <c r="D34" i="50" l="1"/>
  <c r="E34" i="50"/>
  <c r="G34" i="50"/>
  <c r="E21" i="48" l="1"/>
  <c r="G21" i="48"/>
  <c r="G39" i="50" s="1"/>
  <c r="D21" i="48"/>
  <c r="E39" i="50" l="1"/>
  <c r="D39" i="50"/>
  <c r="G61" i="46"/>
  <c r="E61" i="46"/>
  <c r="G60" i="46"/>
  <c r="E60" i="46"/>
  <c r="D39" i="46"/>
  <c r="D38" i="46"/>
  <c r="G27" i="46"/>
  <c r="E27" i="46"/>
  <c r="D27" i="46"/>
  <c r="G26" i="46"/>
  <c r="E26" i="46"/>
  <c r="D26" i="46"/>
  <c r="D14" i="46"/>
  <c r="D10" i="46"/>
  <c r="G62" i="46" l="1"/>
  <c r="E62" i="46"/>
  <c r="D62" i="46"/>
  <c r="G32" i="45"/>
  <c r="G22" i="45"/>
  <c r="E22" i="45"/>
  <c r="D22" i="45"/>
  <c r="G21" i="45"/>
  <c r="E21" i="45"/>
  <c r="D21" i="45"/>
  <c r="E52" i="44" l="1"/>
  <c r="E47" i="44"/>
  <c r="E46" i="44"/>
  <c r="D41" i="44"/>
  <c r="D23" i="44" l="1"/>
  <c r="D22" i="44"/>
  <c r="G25" i="44"/>
  <c r="G24" i="44"/>
  <c r="E25" i="44"/>
  <c r="E24" i="44"/>
  <c r="G62" i="21" l="1"/>
  <c r="E62" i="21"/>
  <c r="B1" i="20"/>
</calcChain>
</file>

<file path=xl/sharedStrings.xml><?xml version="1.0" encoding="utf-8"?>
<sst xmlns="http://schemas.openxmlformats.org/spreadsheetml/2006/main" count="2148" uniqueCount="1279">
  <si>
    <t>Referenca në dokumente</t>
  </si>
  <si>
    <t xml:space="preserve"> </t>
  </si>
  <si>
    <t>2021-2023</t>
  </si>
  <si>
    <t>KPK</t>
  </si>
  <si>
    <t>2022-2023</t>
  </si>
  <si>
    <t>2021 - 2023</t>
  </si>
  <si>
    <t>2021-          2023</t>
  </si>
  <si>
    <t xml:space="preserve">2021-          2023  </t>
  </si>
  <si>
    <t>2021 -2023</t>
  </si>
  <si>
    <t>2021-2022</t>
  </si>
  <si>
    <t>0.29</t>
  </si>
  <si>
    <t>0.50</t>
  </si>
  <si>
    <t>0.60</t>
  </si>
  <si>
    <t>0.34</t>
  </si>
  <si>
    <t>0.44</t>
  </si>
  <si>
    <t xml:space="preserve">0.42 </t>
  </si>
  <si>
    <t>0.42</t>
  </si>
  <si>
    <t>0.24</t>
  </si>
  <si>
    <t xml:space="preserve"> No.</t>
  </si>
  <si>
    <t>Outcome</t>
  </si>
  <si>
    <t xml:space="preserve">WJP Factor 7: Civil Justice, sub-indicator 7.6: Civil justice is effectively enforced; </t>
  </si>
  <si>
    <t>WJP Factor 8, sub-indicator 8.2: The criminal justice system is timely accurate and effective;</t>
  </si>
  <si>
    <t>WJP Factor 7: Civil Justice, sub-indicator 7.4: Civil justice has no improper governmental influence;</t>
  </si>
  <si>
    <t>WJP Factor 8, sub-indicator 8.4: The criminal justice system is impartial;</t>
  </si>
  <si>
    <t>Strategic and specific objectives, indicators and actions.</t>
  </si>
  <si>
    <t>Increasing the accountability of the Judicial and Prosecutorial System</t>
  </si>
  <si>
    <t>UN RoL Indicators, Indicator 3.2.2 Integrity, Transparency and Accountability, indicators 56, 57 &amp; 62-68</t>
  </si>
  <si>
    <t>X [year]</t>
  </si>
  <si>
    <t>CEPEJ Indicator 171 (dashboard): Number of criminal cases against judges and prosecutors (see methodology)</t>
  </si>
  <si>
    <t>CEPEJ Indicator 41.1: Filing of complaints on the functioning of the judicial system (number of complaints)</t>
  </si>
  <si>
    <t>Action</t>
  </si>
  <si>
    <t>Deadline</t>
  </si>
  <si>
    <t>Budget</t>
  </si>
  <si>
    <t>Source of funding</t>
  </si>
  <si>
    <t>Leading and supporting institution</t>
  </si>
  <si>
    <t>Output</t>
  </si>
  <si>
    <t>References to documents</t>
  </si>
  <si>
    <t>No.</t>
  </si>
  <si>
    <t xml:space="preserve">Amending of the law on the KPC to stipulate that the number of prosecutorial members in the KPC is reduced; </t>
  </si>
  <si>
    <t>MoJ, KPC</t>
  </si>
  <si>
    <t>Law adopted</t>
  </si>
  <si>
    <t>MoJ, KJC</t>
  </si>
  <si>
    <t>MoJ, KJC, KPC</t>
  </si>
  <si>
    <t>Assembly</t>
  </si>
  <si>
    <t>Policy measure: Strengthening of the KJC and KPC composition with active participation of non-judge and non-prosecutor members and with due regard for gender and ethnic equality</t>
  </si>
  <si>
    <t>Adoption by the Assembly of Kosovo of procedures for the selection and appointment of non-judge / non-prosecutor members of the KJC and KPC;</t>
  </si>
  <si>
    <t>Procedure or sub-legal act adopted</t>
  </si>
  <si>
    <t>KJC, KPC, Assembly</t>
  </si>
  <si>
    <t>Implementation of policy measures by the KJC and KPC to ensure gender and ethnic representation;</t>
  </si>
  <si>
    <t>The composition of the KJC and KPC has equal gender representation and proportional ethnic representation</t>
  </si>
  <si>
    <t>Policy measure: Advanced and objective performance appraisal system focusing on the quality and skills of judges and prosecutors</t>
  </si>
  <si>
    <t>Legal framework adopted</t>
  </si>
  <si>
    <t>KJC, KPC</t>
  </si>
  <si>
    <t>KJC</t>
  </si>
  <si>
    <t>Reviewing and amendment of the current templates used for performance appraisal of judges so that the templates fully reflect the quality criteria under the amended legislation</t>
  </si>
  <si>
    <t>Templates amended in accordance with the amended legislation</t>
  </si>
  <si>
    <t>KPC</t>
  </si>
  <si>
    <t>Guidelines approved</t>
  </si>
  <si>
    <t>Regular annual assessment</t>
  </si>
  <si>
    <t>KJC, KPC, AoJ</t>
  </si>
  <si>
    <t>Training needs are based on the performance appraisal report</t>
  </si>
  <si>
    <t>AoJ, KJC, KPC</t>
  </si>
  <si>
    <t>Committee reports are published and performance appraisals are delivered to the parties in due time;</t>
  </si>
  <si>
    <t xml:space="preserve">Performance appraisal committees shall regularly publish reports on the number of prosecutors who have been evaluated, recommendations given, and delivered to the parties in due time </t>
  </si>
  <si>
    <t>Performance appraisal committees shall regularly publish reports on the number of judges who have been evaluated, recommendations given, and delivered to the parties in due time</t>
  </si>
  <si>
    <t>Trainings delivered for the committee members</t>
  </si>
  <si>
    <t xml:space="preserve">Policy measure: High quality reporting to improve accountability </t>
  </si>
  <si>
    <t>Setting guidelines and templates for reporting of court presidents</t>
  </si>
  <si>
    <t>Guidelines and templates for better reporting have been designed, approved and provided to the courts</t>
  </si>
  <si>
    <t>Setting guidelines and templates for reporting of chief prosecutors</t>
  </si>
  <si>
    <t>Guidelines and templates for better reporting are designed, approved and provided to prosecutors offices</t>
  </si>
  <si>
    <t>Quarterly reports of courts and prosecutors' offices are delivered in due time and are public; Annual reports contain summerised but clear information on disciplinary proceedings conducted against judges and prosecutors</t>
  </si>
  <si>
    <t>Regular discussion of annual reports by the KJC and KPC in the Assembly of Kosovo</t>
  </si>
  <si>
    <t>Strategic objective 1: Strengthening of the Judicial and Prosecutorial System</t>
  </si>
  <si>
    <t>Policy measures: Effective exercise of judicial and prosecutorial mandate to ensure accountability</t>
  </si>
  <si>
    <t>KJC and KPC reports have been discussed in the Assembly</t>
  </si>
  <si>
    <t>Criminal Procedure Code adopted</t>
  </si>
  <si>
    <t>Adoption of mandatory instructions by the KJC in the premises where hearings take place, to ensure that court hearings are held in the courtroom instead of judges' offices, especially those of high profile cases</t>
  </si>
  <si>
    <t>Court hearings are held in court rooms</t>
  </si>
  <si>
    <t>MoJ, KJC and KPC conduct regular assessments of the effects of the normative framework governing the KJC, KPC, courts, prosecutors' offices on the real and perceived independence of these bodies from any undue influence</t>
  </si>
  <si>
    <t>Assessments are conducted on an anuual basis</t>
  </si>
  <si>
    <t>Systematic reviews are conducted</t>
  </si>
  <si>
    <t>Policy measure: Sustainable disciplinary platform for ensuring accountability</t>
  </si>
  <si>
    <t>This mechanism has been established and is operational</t>
  </si>
  <si>
    <t>Trainings on the new Law on Disciplinary Responsibility of Judges and Prosecutors</t>
  </si>
  <si>
    <t>Trainings delivered</t>
  </si>
  <si>
    <t>Media campaigns implemented, information materials placed in complaint boxes in court buildings and prosecutor's offices premises
Information in ordinary language is posted on the relevant websites</t>
  </si>
  <si>
    <t>Assessment completed; corrective measures proposed</t>
  </si>
  <si>
    <t>Assessments are made and recommendations are given for measures needed to increase the capacity</t>
  </si>
  <si>
    <t>Capacity increased, the number of decisions published on court websites has increased</t>
  </si>
  <si>
    <t>The portal is equipped with information for court hearings, and search engine with the mentioned features</t>
  </si>
  <si>
    <t>KJC, KPC and MoJ shall establish a coordination and cooperation mechanism with civil society organizations, the KCA and the academy, to debate on practices, issues, measures to approve and implement;</t>
  </si>
  <si>
    <t>KJC, KPC, MoJ, SCO, AoJ, KCA</t>
  </si>
  <si>
    <t xml:space="preserve">Regular six-month meetings are held with the civil society organizations, chambers and academia </t>
  </si>
  <si>
    <t>KJC, KPC, MoJ</t>
  </si>
  <si>
    <t>Regular public surveys with the public, businesses and other professionals are conducted and findings are published</t>
  </si>
  <si>
    <t xml:space="preserve">Budget </t>
  </si>
  <si>
    <t>Policy measure: Consistent implementation of the Code of Ethics</t>
  </si>
  <si>
    <t>Overall budget for the Specific Objective I.1:</t>
  </si>
  <si>
    <t>Out of which, capital:</t>
  </si>
  <si>
    <t>Out of which, current:</t>
  </si>
  <si>
    <t>Strategic and specific objectives, indicators and actions</t>
  </si>
  <si>
    <t>Strategic Objective 1: Strengthening of the Judicial and Prosecutorial System</t>
  </si>
  <si>
    <t>Specific goal: Increasing the efficiency of the judicial and prosecutorial system</t>
  </si>
  <si>
    <t>WJP Factor 7: Civil Justice, sub-indicator 7.5: Civil justice has no unreasonable delays</t>
  </si>
  <si>
    <t>WJP Factor 7: Civil Justice, sub-indicator 7.6: Civil justice is executed effectively</t>
  </si>
  <si>
    <t>WJP Factor 8: Criminal Justice, sub-indicator 8.2: The criminal justice system adjudicates in a timely and effective manner</t>
  </si>
  <si>
    <t>UN RoL: 3.2.1. Performance, indicator 52: Unreasonable delays, 54-55</t>
  </si>
  <si>
    <t>CEPEJ Indicators 3.1. a) Case resolution rate, b) time calculated for completion of unresolved cases</t>
  </si>
  <si>
    <t>Policy measure: Drafting of a Special Plan for the Basic Court in Prishtina</t>
  </si>
  <si>
    <t>Analysis completed</t>
  </si>
  <si>
    <t>Branch has been established and is operational</t>
  </si>
  <si>
    <t>Provision of specialized management and leadership training for chief prosecutors and candidates for management positions</t>
  </si>
  <si>
    <t>Provision of specialized management and leadership training for court presidents and supervisory judges candidates for management positions</t>
  </si>
  <si>
    <t>AoJ, KJC</t>
  </si>
  <si>
    <t>AoJ, KPC</t>
  </si>
  <si>
    <t>Policy measure: Improvement of data collection and analysis by KJC and KPC, courts and prosecutors' offices</t>
  </si>
  <si>
    <t>Continuous and consistent implementation of CMIS in order for the reports to provide quantitative and analytical content and for the public to have access to information on the role and activity of courts and prosecutors' offices.</t>
  </si>
  <si>
    <t>Policy measure: Improved case management</t>
  </si>
  <si>
    <t>KJC and KPC reports contain sensational statistical and analytical information</t>
  </si>
  <si>
    <t xml:space="preserve">Policy measure: Alignment of the commercial legislation  </t>
  </si>
  <si>
    <t>Approved plan which addresses delays and periods of inactivity</t>
  </si>
  <si>
    <t>Cases are assigned immediately and automatically by CMIS</t>
  </si>
  <si>
    <t>Conducting legislative impact assessment in the existing legal framework.</t>
  </si>
  <si>
    <t>Drafting of the Commercial Law Package.</t>
  </si>
  <si>
    <t>Policy measure: Establishment of the Commercial Court</t>
  </si>
  <si>
    <t>Drafting the Law on Commercial Court.</t>
  </si>
  <si>
    <t>Adjustment and reorganization of the Commercial Court budget.</t>
  </si>
  <si>
    <t>Training of judges in specialized commercial fields.</t>
  </si>
  <si>
    <t>Policy measure: Effective ADR mechanisms tailored to the size and needs of the business</t>
  </si>
  <si>
    <t>MoJ,  MTI</t>
  </si>
  <si>
    <t>Committee has been established and is operational</t>
  </si>
  <si>
    <t>Assessment completed</t>
  </si>
  <si>
    <t>Laws are drafted and processed for approval by the Assembly</t>
  </si>
  <si>
    <t>MoJ</t>
  </si>
  <si>
    <t>Law on Commercial Court adopted</t>
  </si>
  <si>
    <t>The approved budget addresses the infrastructural needs of the new Commercial Court</t>
  </si>
  <si>
    <t>AoJ</t>
  </si>
  <si>
    <t>Awareness campaign conducted</t>
  </si>
  <si>
    <t>Chambers of Commerce, MoJ, MTI</t>
  </si>
  <si>
    <t>Trainings conducted</t>
  </si>
  <si>
    <t>Monthly electronic public bulletins</t>
  </si>
  <si>
    <t>Platform is operational</t>
  </si>
  <si>
    <t>KBRA, TAK, Procurement Bodies, courts</t>
  </si>
  <si>
    <t>Launching of arbitration awareness and advocacy campaigns for specific sectors or business activities</t>
  </si>
  <si>
    <t>Training of mediators, education of court staff and mediation officers for case referral</t>
  </si>
  <si>
    <t>Policy measure: E- Justice and data interconnectedness</t>
  </si>
  <si>
    <t>Publication of a monthly electronic court bulletin for companies that have applied for insolvency or bankruptcy..</t>
  </si>
  <si>
    <t>Development of an interconnected data exchange platform between KBRA, tax and customs authorities, procurement bodies, and judiciary.</t>
  </si>
  <si>
    <t xml:space="preserve">Specific goal: Increasing professionalism and competence in the judicial and prosecutorial system                                                                                              </t>
  </si>
  <si>
    <t xml:space="preserve">Indicator(s):                                                                                 </t>
  </si>
  <si>
    <t xml:space="preserve">WJP Factor 7 - Civil Justice; sub-indicator 7.1: Civil justice is accessible and (financially) affordable                                                                             </t>
  </si>
  <si>
    <t>WPJ Factor 8 - Criminal Justice; sub-indicator 8.2: The adjudication system of criminal cases is accurate in time and effective</t>
  </si>
  <si>
    <t>Policy measure: Strengthening of the institutional and legislative framework for professional development</t>
  </si>
  <si>
    <t>Policy measure: Harmonization of the provided trainings for professional development with the needs of the justice sector</t>
  </si>
  <si>
    <t xml:space="preserve"> KPC</t>
  </si>
  <si>
    <t xml:space="preserve">Assessment conducted. </t>
  </si>
  <si>
    <t>Training Impact Assessment on the judicial system conducted in the last 3-5 years.</t>
  </si>
  <si>
    <t>Training Impact Assessment on the prosecutorial system conducted in the last 3-5 years.</t>
  </si>
  <si>
    <t xml:space="preserve">Judges trained. </t>
  </si>
  <si>
    <t xml:space="preserve">Prosecutors trained. </t>
  </si>
  <si>
    <t xml:space="preserve">Training Plans developed. </t>
  </si>
  <si>
    <t xml:space="preserve">Provision of specialized training for judges in areas identified as shortcomings in performance appraisal. </t>
  </si>
  <si>
    <t xml:space="preserve">Provision of specialized training for prosecutors in areas identified as shortcomings in performance appraisal. </t>
  </si>
  <si>
    <t xml:space="preserve">Further specialization of Supreme Court judges in the field of human rights and ECtHR practice. </t>
  </si>
  <si>
    <r>
      <t>Policy measure:</t>
    </r>
    <r>
      <rPr>
        <b/>
        <i/>
        <sz val="10"/>
        <color theme="1"/>
        <rFont val="Arial Narrow"/>
        <family val="2"/>
      </rPr>
      <t xml:space="preserve"> Kosovo Academy of Justice responds to the needs of the justice sector</t>
    </r>
  </si>
  <si>
    <t>Government           Assembly</t>
  </si>
  <si>
    <t xml:space="preserve">Analysis conducted. </t>
  </si>
  <si>
    <t xml:space="preserve">Memorandum of Cooperation signed. </t>
  </si>
  <si>
    <t xml:space="preserve">Use of modern equipment (intelligent panels) during and after trainings, to assess the knowledge of trainees and their ability to attend (or not) more advanced modules. </t>
  </si>
  <si>
    <t xml:space="preserve">Training process and training evaluation modernized. </t>
  </si>
  <si>
    <t>Expanding of the training program to include IT modules, English language, ECHR jurisdiction and social sciences.</t>
  </si>
  <si>
    <t>Publication of regularly updated list of permanent trainers, temporary trainers, and mentors.</t>
  </si>
  <si>
    <t xml:space="preserve">Regular Training of Trainers (ToT) Sessions. </t>
  </si>
  <si>
    <t xml:space="preserve">Training Program expanded. </t>
  </si>
  <si>
    <t xml:space="preserve">Conflicts of interest avoided. </t>
  </si>
  <si>
    <t>Trainers List updated every 6 months, published.</t>
  </si>
  <si>
    <t>X number of Training of Trainers seesions held during the year.</t>
  </si>
  <si>
    <t xml:space="preserve">Specific purpose: Improving the integrity of judges and prosecutors                                                                                                                                               </t>
  </si>
  <si>
    <t>Indicator (s)</t>
  </si>
  <si>
    <t xml:space="preserve">WJP Factor 7- Civil Justice, subfactor 7.3;                                                                  Civil justice is free from corruption                   </t>
  </si>
  <si>
    <t xml:space="preserve">WJP Factor 7- Civil Justice; sub-factor 7.4 Civil justice does not have inappropriate governmental influence                   </t>
  </si>
  <si>
    <t xml:space="preserve">WJP Factor 8- Criminal justice; subfactor 8.4:                                                                     The criminal justice system is impartial                  </t>
  </si>
  <si>
    <t>Policy measure: Enabling the KJC and KPC to maintain judicial integrity</t>
  </si>
  <si>
    <t xml:space="preserve">Law on Amending and Supplementing the Law on the Kosovo Judicial Council adopted. </t>
  </si>
  <si>
    <t>Approved instruction.</t>
  </si>
  <si>
    <t xml:space="preserve">Amending and supplementing the Law on the Kosovo Prosecutorial Council in order to facilitate the criteria for the appointment of non-prosecutor members in the KPC. </t>
  </si>
  <si>
    <t xml:space="preserve">                                                                       Law on Amending and Supplementing the Law on the Kosovo Prosecutorial Council adopted. </t>
  </si>
  <si>
    <t>Drafting a written instruction for prosecutors for the voting of future members of the KPC according to merit and capacity.</t>
  </si>
  <si>
    <t>Policy measure: Recruitment, promotion and transfer of judges based on competence and support staff.</t>
  </si>
  <si>
    <t xml:space="preserve">Drafting a sub-legal act which defines the procedure for maintaining the confidentiality of all parts of the exam for the selection of new judges.                                                                       </t>
  </si>
  <si>
    <t xml:space="preserve">KJC                </t>
  </si>
  <si>
    <t>Approved sub-legal act.</t>
  </si>
  <si>
    <t xml:space="preserve">KJC                 </t>
  </si>
  <si>
    <t xml:space="preserve">
Develop operational instructions for all new and old REC members.</t>
  </si>
  <si>
    <t>Operational instructions approved.</t>
  </si>
  <si>
    <t>Providing initial and ongoing training to all new and old REC members.</t>
  </si>
  <si>
    <t>Trainings held.</t>
  </si>
  <si>
    <t xml:space="preserve">Operational Guidelines adopted. </t>
  </si>
  <si>
    <t>Realized trainings.</t>
  </si>
  <si>
    <t>Regulation amending and supplementing the Regulation (08/2016) on the appointment of Chief Prosecutors, adopted.</t>
  </si>
  <si>
    <t>MJ               KPC</t>
  </si>
  <si>
    <t xml:space="preserve">Law on Amending and Supplementing the Law on State Prosecutor adopted. </t>
  </si>
  <si>
    <t>Specialized support training for the Commission for the Evaluation of managerial skills of candidates for the position of Chief Prosecutors (CP).</t>
  </si>
  <si>
    <t>KPC                    JA</t>
  </si>
  <si>
    <t xml:space="preserve">x trainings conducted during 2021. </t>
  </si>
  <si>
    <t>Approval of Integrity Plans for judges.</t>
  </si>
  <si>
    <t>Integrity Plans, adopted.</t>
  </si>
  <si>
    <t xml:space="preserve">Approval of Integrity Plans for prosecutors. </t>
  </si>
  <si>
    <t>MJ            KJC        KPC</t>
  </si>
  <si>
    <t xml:space="preserve">Law on the control of the integrity of judges, prosecutors and support staff, adopted. </t>
  </si>
  <si>
    <t xml:space="preserve">The purpose of integrity checks legally defined.. </t>
  </si>
  <si>
    <t>The integrity control process and the recruitment process are clearly separated by law.</t>
  </si>
  <si>
    <t xml:space="preserve">Information which will be taken into account during the legally defined integrity check. </t>
  </si>
  <si>
    <t>Policy measure: Strengthening the capacities of the existing Verification Units in the KJC and KPC</t>
  </si>
  <si>
    <t xml:space="preserve">Amending and supplementing the Regulation (05/2016) on the recruitment, examination, appointment and reappointment of judges and the Regulation (02/2013) on the process of recruitment, appointment and reappointment of prosecutors in order to clarify the mandate of the Verification Units. </t>
  </si>
  <si>
    <t>KJC        KPC</t>
  </si>
  <si>
    <t>Regulation amending and supplementing the Regulation (05/2016) on the recruitment, examination, appointment and reappointment of judges, adopted. Regulation amending and supplementing the Regulation (02/2013) on the process of recruitment, appointment and reappointment of prosecutors, adopted.</t>
  </si>
  <si>
    <t>Development of joint work arrangements between the KJC and KPC verification units, including the sharing of information and consistent work practices in both units.</t>
  </si>
  <si>
    <t>KJC                 KPC</t>
  </si>
  <si>
    <t>Unified action practices between units, and regular exchange of information.</t>
  </si>
  <si>
    <t>Trainings for the existing KJC verification units in order to increase the capacities in verification.</t>
  </si>
  <si>
    <t>KJC                             KJA</t>
  </si>
  <si>
    <t>Trainings for the existing verification units of KPC in order to increase the capacities in verification.</t>
  </si>
  <si>
    <t>KPC                   KJA</t>
  </si>
  <si>
    <t>Overall Budget for Specific Objective I.4:</t>
  </si>
  <si>
    <t>Of which capital:</t>
  </si>
  <si>
    <t>Of which current:</t>
  </si>
  <si>
    <t>Overall Budget for the Action Plan:</t>
  </si>
  <si>
    <t>Strategic Objective 2: Strengthen the criminal justice system</t>
  </si>
  <si>
    <t>Indicator: [title]</t>
  </si>
  <si>
    <t>Policy measure: Advancing the legal framework for the fight against organized crime and high-level corruption</t>
  </si>
  <si>
    <t>MJ</t>
  </si>
  <si>
    <t>Establishment of an inter-institutional working group to provide a unified interpretation of the intent and to precede the legal opinion of the Supreme Court</t>
  </si>
  <si>
    <t>KJC, KPC, Chief State Prosecutor</t>
  </si>
  <si>
    <t>Established working group and conclusions shared with the Supreme Court</t>
  </si>
  <si>
    <t>The Supreme Court should draft and adopt a legal opinion to unify the interpretation of "intent" as defined in Article 21 of the Criminal Code</t>
  </si>
  <si>
    <t>Supreme Court</t>
  </si>
  <si>
    <t>Legal opinion, adopted</t>
  </si>
  <si>
    <t>Policy measure: Increase the performance of prosecutors and judges</t>
  </si>
  <si>
    <t>Division of SPRK prosecutors in certain specialized areas</t>
  </si>
  <si>
    <t>KPC &amp; Chief Prosecutor &amp; SPRK</t>
  </si>
  <si>
    <t>Profiling of prosecutors in certain specialized areas</t>
  </si>
  <si>
    <t>KPC &amp; SPRK</t>
  </si>
  <si>
    <t>Recruitment of specialized financial experts completed</t>
  </si>
  <si>
    <t>Overall Budget for Specific Objective II.1:</t>
  </si>
  <si>
    <t>Product (Output)</t>
  </si>
  <si>
    <t>Reference to documents</t>
  </si>
  <si>
    <t>Policy measure: Effective performance evaluations</t>
  </si>
  <si>
    <t xml:space="preserve">Amendment of the KJC Regulation on Performance Evaluation so that the recruitment of the Performance Review Commission is done with an open call, with clear and measurable criteria, with different time mandates that ensure the preservation of institutional memory </t>
  </si>
  <si>
    <t>Recruitment of the Performance Review Committee completed</t>
  </si>
  <si>
    <t xml:space="preserve">Amendment of the KPC Regulation on performance evaluation so that the recruitment of the Performance Review Committee is done with an open call, with clear and measurable criteria, with different time mandates that ensure the preservation of institutional memory </t>
  </si>
  <si>
    <t xml:space="preserve">KPC </t>
  </si>
  <si>
    <t xml:space="preserve">Recruitment of the Performance Review Committee completed </t>
  </si>
  <si>
    <t>Extension of the AJ Electronic Platform, to contain more online training modules</t>
  </si>
  <si>
    <t>Review curricula for legal education and incorporate critical thinking skills</t>
  </si>
  <si>
    <t>KPC, KJC &amp; AJ</t>
  </si>
  <si>
    <t>Reviewed Curricula approved</t>
  </si>
  <si>
    <t>Establishment of the Ethics Council</t>
  </si>
  <si>
    <t xml:space="preserve">Ethics Council established </t>
  </si>
  <si>
    <t>Policy measure: Strengthening the independence of judicial institutions</t>
  </si>
  <si>
    <t xml:space="preserve">Special hierarchical structure within the prosecution sector developed </t>
  </si>
  <si>
    <t xml:space="preserve">Amended KPC law and composition of the council amended </t>
  </si>
  <si>
    <t>Drafting written standards as recommendations for sentencing and plea bargaining</t>
  </si>
  <si>
    <t>Specific goal [title] Strengthening the System for the Execution of Criminal Sanctions</t>
  </si>
  <si>
    <t>Policy measure: Strengthen the strategic planning skills of the KPS and KCS</t>
  </si>
  <si>
    <t xml:space="preserve">Drafting of a multi-year strategic plan by the KCS, which also provides for the reorganization of correctional centers, the implementation of which is regularly evaluated against the approved indicators </t>
  </si>
  <si>
    <t>KCS</t>
  </si>
  <si>
    <t>Strategic plan Approved</t>
  </si>
  <si>
    <t>Drafting of a multi-year strategic plan by the KPS, the implementation of which is regularly evaluated against the approved indicators</t>
  </si>
  <si>
    <t>KPS</t>
  </si>
  <si>
    <t>Drafting the annual KCS Action Plan based on the strategic plan</t>
  </si>
  <si>
    <t>Annual Action Plan, Approved</t>
  </si>
  <si>
    <t>Drafting the annual action plan of the KPS based on the strategic plan</t>
  </si>
  <si>
    <t>Reorganization of KCS infrastructure</t>
  </si>
  <si>
    <t>Development of KCS and KPS policies for human resources</t>
  </si>
  <si>
    <t xml:space="preserve">Drafting a long-term staff needs assessment </t>
  </si>
  <si>
    <t>Long-term staffing needs, identified</t>
  </si>
  <si>
    <t>Training of new staff, making maximum use of the Training Unit in KAPS</t>
  </si>
  <si>
    <t>Develop a long-term on-the-job training plan for all KCS staff members</t>
  </si>
  <si>
    <t>Plan, drafted</t>
  </si>
  <si>
    <t>Develop a plan for the inclusion of women at all levels of the organization</t>
  </si>
  <si>
    <t xml:space="preserve">Drafting a long-term development plan to improve the organization of the work of the KSS regional offices. </t>
  </si>
  <si>
    <t>Drafting a report on the long-term needs assessment for KPS staff in order to train staff using service training in KAPS.</t>
  </si>
  <si>
    <t>Preparation of a development plan by the KPS to improve the organization of work in regional offices</t>
  </si>
  <si>
    <t>Establish and develop a sustainable risk and needs assessment system, and individual sentence planning for convicted prisoners and probation clients to reduce the risk of recidivism</t>
  </si>
  <si>
    <t>Drafting a Risk and Needs Assessment Report for all convicted prisoners, in order to reduce the risk of recidivism</t>
  </si>
  <si>
    <t xml:space="preserve">Development of individual plans for serving a sentence based on the risk and needs assessment costs for all prisoners serving a sentence of more than 6 months </t>
  </si>
  <si>
    <t>PSK</t>
  </si>
  <si>
    <t xml:space="preserve">Focus on rehabilitation and re-socialization of prisoners </t>
  </si>
  <si>
    <t>Identification of basic rehabilitation programs to be provided by correctional centers in cooperation with the KPS</t>
  </si>
  <si>
    <t>Programs, identified</t>
  </si>
  <si>
    <t>Certification of KCS staff in basic rehabilitation programs aimed at addressing the needs of prisoners in different stages of incarceration (admission, main phase, release phase).</t>
  </si>
  <si>
    <t>Staff certification, Completed</t>
  </si>
  <si>
    <t>Development of legislation</t>
  </si>
  <si>
    <t>Law, adopted</t>
  </si>
  <si>
    <t>Development of the Kosovo Probation Service and support for the use of sanctions and alternative measures</t>
  </si>
  <si>
    <t>Judicial guidelines, approved</t>
  </si>
  <si>
    <t>Development of legislation on Sanctions and Measures in the Community</t>
  </si>
  <si>
    <t xml:space="preserve">Analyzing the reasons for the high number of hospitalizations and taking the initiative to reduce this number in accordance with the number of prisoners </t>
  </si>
  <si>
    <t>MH, DEO</t>
  </si>
  <si>
    <t>Stronger approach to imposing criminal sanctions</t>
  </si>
  <si>
    <t>Amendment of the Criminal Code so that all criminal offenses are included in a single Code</t>
  </si>
  <si>
    <t>Criminal Code, Amended</t>
  </si>
  <si>
    <t>SC</t>
  </si>
  <si>
    <t>Collection of data by the court on the amount of fines imposed on the defendants, including the amount of procedural costs/the amount of the lump sum incurred during the criminal proceedings</t>
  </si>
  <si>
    <t>Publication of collected annual data</t>
  </si>
  <si>
    <t>A transparent post-sentence release process</t>
  </si>
  <si>
    <t>Publication of decisions by the KJC Panel on Parole</t>
  </si>
  <si>
    <t>All decisions published during the year</t>
  </si>
  <si>
    <t>A reliable Criminal Registry system that provides accurate data in a quicker way</t>
  </si>
  <si>
    <t xml:space="preserve">Direct data exchange between SEQP and CMIS to ensure direct recording </t>
  </si>
  <si>
    <t>Fully interactive NCCR module with SMIL</t>
  </si>
  <si>
    <t>Drafting the Law on Central Criminal Evidence, to define the MoJ as the central authority for the management of the SEQP</t>
  </si>
  <si>
    <t>SEQP unit to be equipped with professional staff and necessary equipment</t>
  </si>
  <si>
    <t>Final judgments are recorded on an ongoing basis in the SEQP</t>
  </si>
  <si>
    <t>KJC, MJ</t>
  </si>
  <si>
    <t>Final judgments, recorded in the NCRR</t>
  </si>
  <si>
    <t>Ensuring unique/uniform sentencing policies by the courts</t>
  </si>
  <si>
    <t>Drafting internal regulations for the establishment of panels required by the new Law on Minor Offenses</t>
  </si>
  <si>
    <t>Total Budget for Specific Objective II.4:</t>
  </si>
  <si>
    <t>Specific goal [title]</t>
  </si>
  <si>
    <t>Strengthening the integrity of the Kosovo Police</t>
  </si>
  <si>
    <t xml:space="preserve">Infrastructure and administration that empowers police officers </t>
  </si>
  <si>
    <t>Amendment of the Law on Police to include Life and Health Insurance for police officers</t>
  </si>
  <si>
    <t>MIA</t>
  </si>
  <si>
    <t>Amended law</t>
  </si>
  <si>
    <t>MIA, KP</t>
  </si>
  <si>
    <t>KP, KPI</t>
  </si>
  <si>
    <t>Better cooperation between KP and PIK</t>
  </si>
  <si>
    <t>Amendment of the Law on Police authorizing DSP to undertake integrity tests for police</t>
  </si>
  <si>
    <t>Amended Law</t>
  </si>
  <si>
    <t xml:space="preserve">Appointment of officials responsible for whistleblowing by employers and notification of ACA for the private sector
</t>
  </si>
  <si>
    <t>Officers responsible for Whistleblowing, assigned</t>
  </si>
  <si>
    <t xml:space="preserve">Appointment of officials responsible for whistleblowing by employers and notification of ACA for the public sector,
</t>
  </si>
  <si>
    <t>Amendment of the Law on Police for the establishment of the Ethics Council</t>
  </si>
  <si>
    <t>KAPS, KP</t>
  </si>
  <si>
    <t>Intensive ethics training for supervisors</t>
  </si>
  <si>
    <t>Amendment of the Law on Police to determine measures for police officers who fail in verification</t>
  </si>
  <si>
    <t>Amendment of the Law on Police to determine the integrity control for members of the Police which provides for the undertaking of regular five-year integrity checks after the initial vetting</t>
  </si>
  <si>
    <t>Developing a plan for the implementation of body-mounted cameras for police officers using international assistance and advice where possible</t>
  </si>
  <si>
    <t>KP</t>
  </si>
  <si>
    <t>Developing guidelines for feedback from judges to improve investigations in general</t>
  </si>
  <si>
    <t>Guidelines, approved</t>
  </si>
  <si>
    <t>Develop guidelines for feedback from prosecutors to improve investigations in general</t>
  </si>
  <si>
    <t>Collaborative training sponsored by KP, prosecutors and judges for reasons of better coordination in terms of mutual understanding of relevant codes and laws</t>
  </si>
  <si>
    <t>Specific purpose: Increase the oversight and advocacy role of civil society organizations</t>
  </si>
  <si>
    <t>WJP Factor 3: Open Government, sub-factor 3.3: Civic Participation.</t>
  </si>
  <si>
    <t xml:space="preserve">Deadline </t>
  </si>
  <si>
    <t>Policy measure: Improving the legal and institutional framework to improve access to information</t>
  </si>
  <si>
    <t>Approval of the Regulation on the classification of documents within the judicial system.</t>
  </si>
  <si>
    <t>Regulation on the classification of judicial documents adopted.</t>
  </si>
  <si>
    <t xml:space="preserve"> Approval of the Strategy for Public Communication in accordance with the Law on Access to Public Documents.</t>
  </si>
  <si>
    <t>Strategy for Public Communication approved.</t>
  </si>
  <si>
    <t>Approval of the Strategy for Public Communication in accordance with the Law on Access to Public Documents.</t>
  </si>
  <si>
    <t>Kosovo Police</t>
  </si>
  <si>
    <t>Creating more user-friendly websites that provide informative content to the public, including legal information.</t>
  </si>
  <si>
    <t>MoJ website accessible and up to date with substantial information for the public.</t>
  </si>
  <si>
    <t>MIA website accessible and up to date with substantial information for the public.</t>
  </si>
  <si>
    <t>Kosovo Police website accessible and up to date with substantial information for the public.</t>
  </si>
  <si>
    <t>Policy measure: Advancing communication and cooperation with civil society organizations</t>
  </si>
  <si>
    <t>KJA, NGO</t>
  </si>
  <si>
    <t>Memorandum of Cooperation signed.</t>
  </si>
  <si>
    <t>Overall budget for the Specific Objective III.4:</t>
  </si>
  <si>
    <t xml:space="preserve">Action </t>
  </si>
  <si>
    <t>Specific purpose: Empowering the role of the Ministry of Justice in the process of membership in the European Union</t>
  </si>
  <si>
    <t>Indicator(s)</t>
  </si>
  <si>
    <t>Policy measure: Increase the capacity of the Kosovo judiciary for EU integration</t>
  </si>
  <si>
    <t>Appointment of the Attaché of Justice in the representation of Kosovo in Brussels.</t>
  </si>
  <si>
    <t>MoJ           MFAD</t>
  </si>
  <si>
    <t>Attaché of Justice based in Brussels.</t>
  </si>
  <si>
    <t>Empowering the role of the MoJ in the JFS subcommittee by training the staff of the Department for European Integration and Policy Coordination on reporting capabilities, the EU acquis in the field of JFS, diplomatic communication, and analytical skills.</t>
  </si>
  <si>
    <t xml:space="preserve">MoJ </t>
  </si>
  <si>
    <t>X trainings conducted.</t>
  </si>
  <si>
    <t>Organizing thematic workshops on various aspects of interaction with the EU, including proper reading of EU reports, communication, lobbying, and reporting to EU.</t>
  </si>
  <si>
    <t>Policy measure: Strengthening the capacity of the MoJ to lead judicial reform</t>
  </si>
  <si>
    <t>MoJ, Government of Kosovo</t>
  </si>
  <si>
    <t>Regulation on internal organization of the MoJ amended and the department established.</t>
  </si>
  <si>
    <t>Coordination mechanism with all justice actors established.</t>
  </si>
  <si>
    <t>Establishing of a donor coordination mechanism in the justice sector.</t>
  </si>
  <si>
    <t>Policy measure: "Strengthening the administrative capacity of the MoJ, in particular the EU department, as well as those departments that are responsible for implementing justice reforms"</t>
  </si>
  <si>
    <t>Recruitment of new officials with advanced English language skills in the Department for European Integration and Policy Coordination.</t>
  </si>
  <si>
    <t>Four new officers recruited in the Department for European Integration and Policy Coordination.</t>
  </si>
  <si>
    <t>Recruitment of new officials with advanced English language skills in the Legal Department.</t>
  </si>
  <si>
    <t>Six new officers recruited in the Legal Department.</t>
  </si>
  <si>
    <t xml:space="preserve"> Training of new officials of the Department for European Integration and Policy Coordination related to EU accession criteria.</t>
  </si>
  <si>
    <t>Providing foreign language courses for officials of the Ministry of Justice.</t>
  </si>
  <si>
    <t>MoJ, MIA, PMO</t>
  </si>
  <si>
    <t>Courses provided in English, French and German.</t>
  </si>
  <si>
    <t>Regulation on internal organization of the MoJ amended and the strategic planning division established.</t>
  </si>
  <si>
    <t>Training of officers of the Strategic Planning Division on strategic planning.</t>
  </si>
  <si>
    <t>Policy measure: Use of modern technologies in the justice sector</t>
  </si>
  <si>
    <t>Amending Regulation No. 31/2013 on the internal organization of the Ministry of Justice so as to provide for the establishment of the Division of Analytics and Statistical Monitoring.</t>
  </si>
  <si>
    <t>Regulation on the internal organization of the MoJ amended and the division established.</t>
  </si>
  <si>
    <t xml:space="preserve"> Amending the Law on the KJC and draft the Law on Central Criminal Evidence in a way that ensures the full functioning of the Case Management Information System and guarantees open access to the MoJ / Division of Analytical and Statistical Monitoring.</t>
  </si>
  <si>
    <t>Law on the KJC amended. Law on Central Criminal Evidence approved.</t>
  </si>
  <si>
    <t>Organizing a workshop on CEPJ indicators for officials of the MoJ, KJC, and KPC.</t>
  </si>
  <si>
    <t>KJA, MoJ, KJC, KPC</t>
  </si>
  <si>
    <t>Workshop held</t>
  </si>
  <si>
    <t>Overall budget for the Specific Objective III.5:</t>
  </si>
  <si>
    <t>Strategic Objective 4: Strengthen the fight against corruption</t>
  </si>
  <si>
    <t>WPJ Factor 6- Regulatory enforcement; sub-factor 6.1- Regulatory enforcement</t>
  </si>
  <si>
    <t>CEPEJ Indicator 226- Number of proceedings initiated / completed / sanctions imposed for violation of conflict of interest rules in relation to judges and prosecutors (see methodology)</t>
  </si>
  <si>
    <t>Policy measure: Transformation of the Anti-Corruption Agency into the Corruption Prevention Agency</t>
  </si>
  <si>
    <t xml:space="preserve">               ACA</t>
  </si>
  <si>
    <t>Amended regulation and mechanism for Anticorruption Assessment of Legislation established.</t>
  </si>
  <si>
    <t>Amended Regulation and mechanism for Monitoring the Implementation of Integrity Plans established.</t>
  </si>
  <si>
    <t>Capacity building of the Agency's staff regarding the tools introduced for the prevention of corruption.</t>
  </si>
  <si>
    <t xml:space="preserve">ACA         </t>
  </si>
  <si>
    <t xml:space="preserve">6 trainings conducted. </t>
  </si>
  <si>
    <t>Policy measure: Replacement of the President's Anti-Corruption Council with a coordination mechanism at the Government level</t>
  </si>
  <si>
    <t>Dissolution of the National Council against Corruption.</t>
  </si>
  <si>
    <t>President</t>
  </si>
  <si>
    <t xml:space="preserve">The National Anti-Corruption Council desolved. </t>
  </si>
  <si>
    <t xml:space="preserve">                                                                                                                                  Government </t>
  </si>
  <si>
    <t>Independent institutions</t>
  </si>
  <si>
    <t xml:space="preserve">MIA KPC </t>
  </si>
  <si>
    <t xml:space="preserve">sub-legal act adopted </t>
  </si>
  <si>
    <t xml:space="preserve">Kosovo Police  KAPS             </t>
  </si>
  <si>
    <t>Policy measure: Improving the work of the Directorate for Investigation of Economic Crimes and Corruption (DIECC) in the Kosovo Police</t>
  </si>
  <si>
    <t>Drafting a sub-legal act which (except for the general Standard Operating Procedures that apply to the entire Kosovo Police) specifically defines the mandate and functions of DIECC.</t>
  </si>
  <si>
    <t xml:space="preserve">Professional capacity building of police officers of DIECC for anti-corruption investigative techniques. </t>
  </si>
  <si>
    <t xml:space="preserve">Kosovo Police               </t>
  </si>
  <si>
    <t xml:space="preserve">Policy measure: Improving the work of the Kosovo Police Inspectorate (KPI) </t>
  </si>
  <si>
    <t>Policy measure: Improving the work of the Special Prosecution Office (SPORK)</t>
  </si>
  <si>
    <t xml:space="preserve">Increase the number of judges to trial high-level corruption cases. </t>
  </si>
  <si>
    <t>Specialized anti-corruption trainings for all appointed judges.</t>
  </si>
  <si>
    <t>Policy measure: Strengthening cooperation with non-state actors involved in preventing and combating corruption</t>
  </si>
  <si>
    <t>Advocating and raising anti-corruption awareness in order to educate the public and increase the number of supporters of anti-corruption reforms.</t>
  </si>
  <si>
    <t>ACA Government</t>
  </si>
  <si>
    <t>Government ACA</t>
  </si>
  <si>
    <t>Overall Budget for the Specific Objective IV.1:</t>
  </si>
  <si>
    <t>Overall Budget for the Specific Objective IV.2:</t>
  </si>
  <si>
    <t xml:space="preserve">WJP Factor 2, sub-factor 2.1 - Public officials in the executive branch do not use the public function for private benefits </t>
  </si>
  <si>
    <t xml:space="preserve">WJP Factor 2, sub-factor 2.2 - Public officials in the judicial branch do not use the public function for private benefits  </t>
  </si>
  <si>
    <t xml:space="preserve">WJP Factor 2, sub-factor 2.3- Public officials in the legislative branch do not use the public function for private benefits  </t>
  </si>
  <si>
    <t xml:space="preserve">WJP Factor 2, sub-factor 2.4  Public officials in the police &amp; army do not use public office for private  benefits   </t>
  </si>
  <si>
    <t>Policy measure: Strengthening the legal framework</t>
  </si>
  <si>
    <t>ACA</t>
  </si>
  <si>
    <t>Drafting detailed rules and instructions for gift declarations.</t>
  </si>
  <si>
    <t>Organizing trainings for responsible persons and contact officials from these institutions regarding the drafting and implementation of the Register for handeling gifts.</t>
  </si>
  <si>
    <t>ACA              KIPA</t>
  </si>
  <si>
    <t>One training per year for each contact point.</t>
  </si>
  <si>
    <t>Developing a methodology for assessing the market value of declared gifts, with particular attention to non-monetary gifts, through evidence-based indicators and expert's evaluations.</t>
  </si>
  <si>
    <t>Internal rules that determine how to assess the value of gifts placed.</t>
  </si>
  <si>
    <t xml:space="preserve">Drafting a guide for property declaration verification mechanisms which will include, inter alia, instructions regarding: compiling, reviewing and completing the list of declarants, methodology for categorizing declarants based on risk, standard procedures for checking the existence of property and presentation of false information, special procedures regarding officials in the intelligence services, determination of the monetary value of declared property, assessment of the quality of data in state databases, introduction of electronic management system cases and audits, etc.
</t>
  </si>
  <si>
    <t xml:space="preserve">The guide adopted. </t>
  </si>
  <si>
    <t>Policy measure: Training and capacity building</t>
  </si>
  <si>
    <t xml:space="preserve">The Program adopted. </t>
  </si>
  <si>
    <t>Training of public officials who deal with property declarations.</t>
  </si>
  <si>
    <t>Develop a program to train contact officers about their roles and responsibilities.</t>
  </si>
  <si>
    <t xml:space="preserve">The training program adopted. </t>
  </si>
  <si>
    <t>Training of contact officers regarding their roles and responsibilities..</t>
  </si>
  <si>
    <t xml:space="preserve">The training curiculum adopted. </t>
  </si>
  <si>
    <t>Training of judges and prosecutors for the purpose of equal interpretation and application of article 430 of the Criminal Code and the Law on Declaration of property, as well as the differentiation of false reporting with forgery of documents.</t>
  </si>
  <si>
    <t>Development of a program for capacity building of ACA officials for drafting criminal charges</t>
  </si>
  <si>
    <t>The Program developed.</t>
  </si>
  <si>
    <t>Training of ACA officials for drafting criminal charges.</t>
  </si>
  <si>
    <t>Policy measure: International cooperation</t>
  </si>
  <si>
    <t>Kosovo participates in RAI regional meetings.</t>
  </si>
  <si>
    <t xml:space="preserve">MoJ            KJC         </t>
  </si>
  <si>
    <t xml:space="preserve">MoJ              KPC        </t>
  </si>
  <si>
    <t>Amend and supplement the Law on the Kosovo Prosecutorial Council so that only candidates who have not been politically active for the last three years can be considered for membership in the KPC.</t>
  </si>
  <si>
    <t xml:space="preserve">MoJ             KPC                  </t>
  </si>
  <si>
    <t>MoJ, KJC &amp; KPC</t>
  </si>
  <si>
    <t>Development of a special hierarchical structure within the prosecution sector where KPC is the main administrative body for this sector. Chief prosecutors must report to the CSP, which in turn must report to the KPC.</t>
  </si>
  <si>
    <t>The CSP and the PC of the basic level in cooperation with each other create written standards as recommendations for sentencing and negotiation of plea bargaining</t>
  </si>
  <si>
    <t>CSP</t>
  </si>
  <si>
    <t>Long-term staff needs, identified</t>
  </si>
  <si>
    <t>KCS, KPS</t>
  </si>
  <si>
    <t>MoJ, KCS</t>
  </si>
  <si>
    <t>MoJ, PSK</t>
  </si>
  <si>
    <t>MoJ, MIA</t>
  </si>
  <si>
    <t>KPS, KJC</t>
  </si>
  <si>
    <t xml:space="preserve">Strategic objective 3: Improve access to courts and prosecutors </t>
  </si>
  <si>
    <t xml:space="preserve">WJP Factor 6: Regulatory enforcement; sub-factor: 6.4: Respect of fair trial in administrative procedures;                                                    </t>
  </si>
  <si>
    <t xml:space="preserve">WJP Factor 7: Civil justice, sub-factor 7.1: People can access &amp; afford civil justice </t>
  </si>
  <si>
    <t xml:space="preserve"> Source of funding </t>
  </si>
  <si>
    <t>Reference (documents)</t>
  </si>
  <si>
    <t xml:space="preserve">MoJ, KJC, KPC, AFLA </t>
  </si>
  <si>
    <t>Draft a new regulation, deriving from the new Law on Free Legal Aid, for the appointment and supervision of lawyers and other competent professionals for free legal aid 2022</t>
  </si>
  <si>
    <t xml:space="preserve">AFLA and KBA </t>
  </si>
  <si>
    <t>Regulation on the appointment and supervision of lawyers and other competent professionals for free legal aid, approved</t>
  </si>
  <si>
    <t xml:space="preserve">Develop and implement adequate and regular training program for capacity building of AFLA staff </t>
  </si>
  <si>
    <t xml:space="preserve">AFLA  </t>
  </si>
  <si>
    <t>Draft a new regulation on the provision of free legal aid by NGOs, which foresees  an accreditation mechanism for NGOs to provide free legal aid through clear criteria</t>
  </si>
  <si>
    <t xml:space="preserve">AFLA </t>
  </si>
  <si>
    <t>Regulation on the accreditation of NGOs for providing free legal aid, approved; NGOs accredited</t>
  </si>
  <si>
    <t>Draft the Regulation in order to establish a fair and transparent mechanism for handling requests for free legal aid, and selection of cases in accordance with Article 6 of the ECHR, and ECHR jurisprudence</t>
  </si>
  <si>
    <t>Regulation on the treatment of requests and selection of approved free legal aid cases; the internal mechanism for handling free legal aid cases is operational.</t>
  </si>
  <si>
    <t>Draft model decisions for AFLA for granting or refusing free legal aid.</t>
  </si>
  <si>
    <t>Model decisions, adopted</t>
  </si>
  <si>
    <t xml:space="preserve">Draft a sub-legal act for the establishment of a system for the collection of reliable statistics, which records the requests, decisions for granting and refusing free legal aid, the reasons for the refusal, in order to measure the criteria for providing free legal aid. </t>
  </si>
  <si>
    <t>Bylaw, adopted</t>
  </si>
  <si>
    <t xml:space="preserve">Regularly maintain and publish reliable statistics on claims, decisions granting and refusing free legal aid and reasons for refusal. </t>
  </si>
  <si>
    <t>Statistics in the annual report, published</t>
  </si>
  <si>
    <t>Supreme Court  issues legal opinion and clarifies the concept of "interest of justice" for ex officio representation in criminal justice in accordance with the ECHR jurisprudence</t>
  </si>
  <si>
    <t xml:space="preserve">Supreme Court </t>
  </si>
  <si>
    <t>Legal Opinion adopted by the Panel of the Supreme Court and distributed to all Courts, Prosecutions and Kosovo Police</t>
  </si>
  <si>
    <t>Sign a Memorandum of Understanding between AFLA and AoJ for the development and implementation of a joint training program for judges, prosecutors and legal aid officers of AFLA in order to increase the capacity to provide legal aid free of charge, and better understanding by judges of the notion of "interest of justice" when assigning free legal representation.</t>
  </si>
  <si>
    <t>AFLA, AoJ, KJC, KPC</t>
  </si>
  <si>
    <t>Joint training program, approved</t>
  </si>
  <si>
    <t xml:space="preserve">Organize joint trainings for AFLA staff, judges and prosecutors </t>
  </si>
  <si>
    <t>Approve a Decision on criteria and procedures for the distribution of funds for mobile offices of free legal aid in order to ensure better territorial coverage, based on a preliminary assessment of the needs of citizens in a given territory and level t of providing free legal aid by AFLA.</t>
  </si>
  <si>
    <t>Government of RK, MoJ and AFLA</t>
  </si>
  <si>
    <t>Decision on criteria and procedures for distribution of funds for mobile offices of free legal aid, approved and mobile offices, operational</t>
  </si>
  <si>
    <t>Establish toll-free telephone lines in order to raise awareness about the existence of free legal aid and the opportunities it provides for better access to justice.</t>
  </si>
  <si>
    <t>Toll-free telephone lines to the public, available</t>
  </si>
  <si>
    <t>Organize awareness campaigns in order to raise awareness about the existence of free legal aid and the opportunities it provides for better access to justice.</t>
  </si>
  <si>
    <t>Publication of information materials in official languages in order to raise awareness about the existence of free legal aid and the opportunities it provides for better access to justice.</t>
  </si>
  <si>
    <t>Hold information sessions for the public in order to raise awareness about the existence of free legal aid and the opportunities it provides for better access to justice.</t>
  </si>
  <si>
    <t>MoJ cooperates with the KJC and KPC, to create a map of the legal needs of citizens in accordance with the Revised Guidelines for the Establishment of Court Maps in Support of Access to Justice in a Quality Judicial System of CEPEJ.</t>
  </si>
  <si>
    <t xml:space="preserve">MoJ, KJC, KPC </t>
  </si>
  <si>
    <t>Map of legal needs of citizens, finalized</t>
  </si>
  <si>
    <t xml:space="preserve">MoJ, KJC, Assembly of Kosovo </t>
  </si>
  <si>
    <t>Adopt a special Law on procedures in civil/ commercial disputes of small value, in order to provide faster and less costly procedures for citizens.</t>
  </si>
  <si>
    <t>Law on Procedures in Civil / Commercial Disputes of Small Value, adopted.</t>
  </si>
  <si>
    <t>Conduct a survey of users of courts and prosecutors' offices regarding their needs to access justice, in accordance with the Revised Guidelines for Creating Judicial Maps in Support of Access to Justice in a CEPEJ Judicial System.</t>
  </si>
  <si>
    <t xml:space="preserve">Survey, conducted; Results of the survey, published
</t>
  </si>
  <si>
    <t xml:space="preserve">Application, completed and information for citizens, easy accessible.
</t>
  </si>
  <si>
    <t xml:space="preserve"> KJC, KPC </t>
  </si>
  <si>
    <t>Materials, published and information for citizens, easy accessible</t>
  </si>
  <si>
    <t xml:space="preserve">KJC </t>
  </si>
  <si>
    <t>Website with essential information for citizens, updated; websites contain document templates</t>
  </si>
  <si>
    <t>Conduct a training program for court translators/ interpreters on legal concepts and the Code of Ethics for Translators / Interpreters in order to increase the quality of translation/ interpretation services.</t>
  </si>
  <si>
    <t>Training program for court translators/  interpreters, conducted;</t>
  </si>
  <si>
    <t>Conduct trainings for translators/ interpreters of courts on legal concepts and the Code of Ethics of Translators/ Interpreters.</t>
  </si>
  <si>
    <t>Establish the Department of Slavic Languages at the Faculty of Philology of the University of Prishtina in order to provide qualified bilingual interpreters / translators.</t>
  </si>
  <si>
    <t>Faculty of Philology, Language Commissioner</t>
  </si>
  <si>
    <t>Department of Slavic Languages at the Faculty of Philology, established and operational.</t>
  </si>
  <si>
    <t xml:space="preserve">Adopt a special Law on court costs and fees in order to increase transparency regarding justice costs.  </t>
  </si>
  <si>
    <t>Law on Court Costs and Fees, adopted.</t>
  </si>
  <si>
    <t>Update institutions portals in order to provide clear and transparent information regarding the types of alternative dispute resolution options, when they are appropriate, their costs and duration.</t>
  </si>
  <si>
    <t>Webpage with essential information for citizens, updated</t>
  </si>
  <si>
    <t>Sign a Memorandum of Understanding between the various legal aid providers and other sectors such as health, social services, employment centers and others, in order to establish a network of cooperation in providing legal aid, advice and information on dispute resolution options and creation of  referral networking.</t>
  </si>
  <si>
    <t>MoJ, KJC, KPC, KBA, Kosovo Chamber of Mediators, other sectors.</t>
  </si>
  <si>
    <t>Memorandum of Understanding, concluded; 
network of cooperation between various legal services and justice, operational.</t>
  </si>
  <si>
    <t>Draft a Mediation Strategy in accordance with the CEPEJ Guidelines on Mediation by Lawyers, in order to increase the role of lawyers in promoting mediation</t>
  </si>
  <si>
    <t xml:space="preserve">KBA </t>
  </si>
  <si>
    <t>Mediation strategy, adopted.</t>
  </si>
  <si>
    <t>Promote mediation by lawyers, in accordance with the Strategy, through meetings with representatives of courts, mediation services, the Chamber of Mediators; coordinated communication between the KBA and the courts regarding mediation information; standard ready information for the parties regarding the mediation clauses, model mediation agreements between the parties and the mediators.</t>
  </si>
  <si>
    <t>Amend the Code of Ethics for Lawyers to include obligation to recommend lawyers to consider alternative tools of resolving disputes, including mediation, before referring parties to court, and provide relevant information and advice to parties.</t>
  </si>
  <si>
    <t>Amended Code of Conduct Ethics for Lawyer, approved.</t>
  </si>
  <si>
    <t xml:space="preserve">KBA promote amendments to the Code of Ethics for Lawyers, to promote the use of mediation through contract mediation clauses and in advice to parties </t>
  </si>
  <si>
    <t>The number of contracts drafted by lawyers that provide for contract mediation clauses, increased; lawyers advise the parties on the possibility of mediating their disputes.</t>
  </si>
  <si>
    <t>Approve decision on the criteria and procedures for the distribution of additional funds for shelters for victims of gender-based violence.</t>
  </si>
  <si>
    <t>MoJ, Government of RK</t>
  </si>
  <si>
    <t>Decision, approved.</t>
  </si>
  <si>
    <t>SOPs updated, harmonized and approved.</t>
  </si>
  <si>
    <t>OGG, KP, KPC, KJC, KBA</t>
  </si>
  <si>
    <t>Draft specialized training programs for judges and prosecutors regarding the gender nature of acts of violence against women, including domestic violence, and implementation of the Kosovo Punishment Guidelines.</t>
  </si>
  <si>
    <t>Specialized training program, drafted.</t>
  </si>
  <si>
    <t>Implement specialized training programs for judges and prosecutors related to the gender nature of acts of violence against women, including domestic violence, and implementation of the Kosovo Punishment Guidelines.</t>
  </si>
  <si>
    <t xml:space="preserve">National Coordinator for Domestic Violence </t>
  </si>
  <si>
    <t>Implement specialized systematic training programs for the staff of relevant institutions that have competencies for combating gender-based violence.</t>
  </si>
  <si>
    <t>Assembly of Kosovo, MoJ, MIA, KJC, KPC</t>
  </si>
  <si>
    <t xml:space="preserve">Establish and functionalize a coordination mechanism between the OIK and other non-judicial, administrative and equality bodies, in order to improve inter-institutional coordination for better protection of human rights, and to provide of the best legal services for citizens. </t>
  </si>
  <si>
    <t xml:space="preserve">OI, AGE, other non-judicial, administrative, and other equality bodies. </t>
  </si>
  <si>
    <t>Total budget for Specific Objective III.1:</t>
  </si>
  <si>
    <t xml:space="preserve">Budget  </t>
  </si>
  <si>
    <t xml:space="preserve">Leading and supporting institution </t>
  </si>
  <si>
    <t>Policy measure: Improve legal and institutional framework to provide effective legal  remedies with a view to citizen-oriented legal and justice service.</t>
  </si>
  <si>
    <t>Concept Document on Protection of the Right to a trial within a reasonable time, adopted.</t>
  </si>
  <si>
    <t>New Criminal Procedure Code, adopted</t>
  </si>
  <si>
    <t>Amend the Code of Ethics for judges to sanction as a serious disciplinary violation the restriction of the right to legal representation in criminal matters.</t>
  </si>
  <si>
    <t>Amended Code of Ethics for prosecutors, adopted</t>
  </si>
  <si>
    <t>Approve the amendment of the Criminal Code to specifically address criminalization of ill-treatment in police stations, corrective centers and detention centers.</t>
  </si>
  <si>
    <t>Amended Criminal Code, adopted.</t>
  </si>
  <si>
    <t>Establish an independent, accessible and effective complaint mechanism regarding claims on torture and ill-treatment at police stations</t>
  </si>
  <si>
    <t>Mechanism of complaints in police stations, operational.</t>
  </si>
  <si>
    <t>Establish an independent, accessible and effective complaint mechanism on claims on torture and ill- treatment in corrective and detention centres.</t>
  </si>
  <si>
    <t xml:space="preserve">KCS </t>
  </si>
  <si>
    <t>Mechanism on complaints in detention centers and corrective centers, operational.</t>
  </si>
  <si>
    <t>State prosecutors and the police provide mandatory information for individuals regarding their right to legal representation and the consequences of waiving this right.</t>
  </si>
  <si>
    <t>KPC, SP, MIA, KP</t>
  </si>
  <si>
    <t>Police and the Prosecutor's office reports and minutes emphasize the provision of information</t>
  </si>
  <si>
    <t>Draft and detail the Letter of Rights, with relevant information for suspects and accused persons in accordance with European standards</t>
  </si>
  <si>
    <t xml:space="preserve">Kosovo Police </t>
  </si>
  <si>
    <t>Letter with information on the rights of persons approved and distributed to all police stations, and accessible to every suspect and accused</t>
  </si>
  <si>
    <t>Increase transparency of KCS operations in relation to the handling of violations by staff in correctional and detention centers.</t>
  </si>
  <si>
    <t xml:space="preserve">MoJ, KCS </t>
  </si>
  <si>
    <t>Improve system of keeping and updating the records in the KCS regarding detainees.</t>
  </si>
  <si>
    <t>KCS system for maintaining and updating records, operational.</t>
  </si>
  <si>
    <t xml:space="preserve">MIA, Kosovo Police </t>
  </si>
  <si>
    <t>All interviews and interrogations in police stations in Kosovo, recorded as audio and video.</t>
  </si>
  <si>
    <t xml:space="preserve">Functionalize cameras in all places of detention under the Kosovo Police management </t>
  </si>
  <si>
    <t>In all detention places cameras are installed and operational.</t>
  </si>
  <si>
    <t>Continuous installation of cameras in centers under the KCS management.</t>
  </si>
  <si>
    <t>Increased number of cameras installed and operational.</t>
  </si>
  <si>
    <t>List of defense attorneys in legal representation, published.</t>
  </si>
  <si>
    <t>Amend legislative framework for setting qualification criteria for ex officio assigned lawyers in complex and serious criminal matters</t>
  </si>
  <si>
    <t>KBA</t>
  </si>
  <si>
    <t>Qualification criteria, approved and publication.</t>
  </si>
  <si>
    <t>KBA, MoJ</t>
  </si>
  <si>
    <t>List of defense attorneys, published.</t>
  </si>
  <si>
    <t>Total budget for Specific Objective III.2:</t>
  </si>
  <si>
    <t xml:space="preserve">WJP Factor 7: Civil Justice, sub-factor: 7.7 ZAK mechanisms are accessible, impartial and effective </t>
  </si>
  <si>
    <t>Bylaw on mediators fees, approved</t>
  </si>
  <si>
    <t xml:space="preserve">Approval of bylaws for self-initiation of the mediation procedure </t>
  </si>
  <si>
    <t>Bylaw on self-initiation of the mediation procedure, approved</t>
  </si>
  <si>
    <t>Equip the Chamber of Mediators with the necessary tools (including infrastructure) in order to make it operational.</t>
  </si>
  <si>
    <t>Office, staff and all accompanying infrastructure of the Chamber of Mediators, completed and operational</t>
  </si>
  <si>
    <t xml:space="preserve">Establish and functionalize a coordinative, applicable and flexible mechanism, between the relevant state authorities in order to make the mediation offices in the courts and the prosecution operational. </t>
  </si>
  <si>
    <t xml:space="preserve">Undertake activities to raise awareness of the role of mediation among professionals and the general public in order to increase the use of mediation. </t>
  </si>
  <si>
    <t>1 video production and its broadcast on television channels, as well as billboards and advertisements on portals, MoJ website and social networks, realized, every year.</t>
  </si>
  <si>
    <t>Establish a coordination group between MoJ and MTI to analyze legislation in the field of bankruptcy.</t>
  </si>
  <si>
    <t>MoJ, MTI</t>
  </si>
  <si>
    <t>Concept Paper on Bankruptcy, approved</t>
  </si>
  <si>
    <t>Amended Law on Bankruptcy, adopted</t>
  </si>
  <si>
    <t xml:space="preserve">Approve the new Statute of the Chamber of Bankruptcy Administrators, based on the amendments of the Law on Bankruptcy. </t>
  </si>
  <si>
    <t>CBA</t>
  </si>
  <si>
    <t>New Statute of the Bankruptcy Administrators, approved</t>
  </si>
  <si>
    <t xml:space="preserve">Equip the Chamber of Bankruptcy Administrators with necessary tools (including infrastructure) in order to make it operational. </t>
  </si>
  <si>
    <t>Office along with complete accompanying infrastructure of the Chamber of Bankruptcy Administrators, complete and operational.</t>
  </si>
  <si>
    <t>Prepare and implement regular activities for raising awareness of bankruptcy proceedings and the role of bankruptcy administrators in these proceedings, within the justice system and for the public.</t>
  </si>
  <si>
    <t>MoJ, KJC, KCBA, Chambers of Commerce</t>
  </si>
  <si>
    <t>1 video production and its broadcast on TV channels, as well as billboards and advertisements on portals, MoJ website and social networks, realized, every year.</t>
  </si>
  <si>
    <t>Establish and implement an appropriate and uniform data collection system for the performance of the enforcement system, in order to create a better and clearer picture of the system performance and registered general trends, allowing better informed decision-making.</t>
  </si>
  <si>
    <t>MoJ, KCPEA, KJC</t>
  </si>
  <si>
    <t xml:space="preserve">Uniform data collection system for the performance of the enforcement system, established and implementable. </t>
  </si>
  <si>
    <t>Decision on the recruitment of 20 additional private enforcement agents to have a better geographical distribution of enforcement services.</t>
  </si>
  <si>
    <t>20 newly recruited private enforcement agents.</t>
  </si>
  <si>
    <t>10 newly recruited private enforcement agents.</t>
  </si>
  <si>
    <t>Undertake a comprehensive training needs analysis, taking into account similar previous assessments regarding the legal, administrative and technical skills of the free professions.</t>
  </si>
  <si>
    <t>MoJ, KCPEA, KCN, Chamber of Mediators, CBA</t>
  </si>
  <si>
    <t>List of training needs, approved</t>
  </si>
  <si>
    <t>Draft initial, continuous and specialized training curricula for mediators, in order to increase the level of knowledge and skills and the quality of service delivery.</t>
  </si>
  <si>
    <t xml:space="preserve">MoJ, Chamber of Mediators, </t>
  </si>
  <si>
    <t>Initial, continuous and specialized training curricula, approved.</t>
  </si>
  <si>
    <t xml:space="preserve">Organize initial, continuous and specialized trainings for mediators, based on the approved curricula </t>
  </si>
  <si>
    <t>Draft initial, continuous and specialized training curricula for bankruptcy administrators, in order to increase the level of knowledge and skills and the quality of service delivery.</t>
  </si>
  <si>
    <t xml:space="preserve">MoJ, KCBA </t>
  </si>
  <si>
    <t>Organize initial, continuous and specialized trainings for bankruptcy administrators, based on the approved curricula</t>
  </si>
  <si>
    <t>Draft initial, continuous and specialized training curricula for notaries in accordance with accepted standards and best practices, in order to increase the level of quality of services for citizens and businesses.</t>
  </si>
  <si>
    <t>MoJ, KCN</t>
  </si>
  <si>
    <t>New initial, continuous and specialized training curricula, approved.</t>
  </si>
  <si>
    <t>Organize initial, continuous and specialized trainings for notaries, based on the newly approved curricula.</t>
  </si>
  <si>
    <t xml:space="preserve">Draft new initial, continuous and specialized training curricula for private enforcement agents in accordance with accepted standards and best practices, in order to increase the level of quality of services for citizens and businesses. </t>
  </si>
  <si>
    <t>MoJ, CPEA</t>
  </si>
  <si>
    <t xml:space="preserve">New initial, continuous and specialized training curricula, approved. </t>
  </si>
  <si>
    <t>Organize initial, continuous and specialized trainings for private enforcement agents, based on the newly approved curricula</t>
  </si>
  <si>
    <t>Strength capacities of respective chambers of free professions in relation to the provision of training (compulsory initial training and continuous training) in order to increase the level of quality of services for citizens and businesses.</t>
  </si>
  <si>
    <t xml:space="preserve">MoJ, KCN, CPEA, KCBA, Chamber of Mediators </t>
  </si>
  <si>
    <t>4 trainings for trained trainers, 1 for each free profession: notaries, private enforcement agents, bankruptcy administrators and mediators.</t>
  </si>
  <si>
    <t>Foresee in the Law on Bankruptcy, the obligation to attend continuous annual training for bankruptcy administrators, in order to increase knowledge and skills, quality of services provided and increase public confidence in services provided by free professions.</t>
  </si>
  <si>
    <t xml:space="preserve">MoJ, MTI </t>
  </si>
  <si>
    <t>Amendments to the Law on Bankruptcy providing continuous training for bankruptcy administrators, adopted.</t>
  </si>
  <si>
    <t>Approve internal act of KCBA that regulates continuous training for bankrupt administrators.</t>
  </si>
  <si>
    <t xml:space="preserve">KCBA </t>
  </si>
  <si>
    <t>KCBA act on continuous training of bankrupt administrators, approved.</t>
  </si>
  <si>
    <t>Establish in-service training program for notary staff, in order to increase the quality of services provided to citizens and businesses.</t>
  </si>
  <si>
    <t>In-service training program for notary staff, approved.</t>
  </si>
  <si>
    <t>Organize trainings for notary staff, based on the approved training program</t>
  </si>
  <si>
    <t>MoJ, KCN, CPEA</t>
  </si>
  <si>
    <t>In-service training program for employees of private enforcement agents, approved.</t>
  </si>
  <si>
    <t xml:space="preserve">MoJ, KJC, KPC, Chambers of Free Professions, AoJ </t>
  </si>
  <si>
    <t>Memorandum of Understanding, signed.</t>
  </si>
  <si>
    <t xml:space="preserve"> AoJ curriculum for joint training, approved.</t>
  </si>
  <si>
    <t xml:space="preserve">Revise the Code of Ethics for Notaries, to reflect on latest amendments to the Law on Notaries </t>
  </si>
  <si>
    <t>New Code of Ethics for Notaries, adopted.</t>
  </si>
  <si>
    <t>Draft the Code of Ethics on Bankruptcy Administrators</t>
  </si>
  <si>
    <t>MoJ, KCBA</t>
  </si>
  <si>
    <t>Code of Ethics for Bankruptcy Administrators, approved.</t>
  </si>
  <si>
    <t>Revise the CPEA statute in order to better clarify the role of the CPEA bodies and the hierarchy of CPEA internal normative acts.</t>
  </si>
  <si>
    <t>Revised CPEA statute, approved.</t>
  </si>
  <si>
    <t>Revise the draft Code of Ethics of PEA through close coordination between CPEA and MoJ in order to better develop the basic rules of ethics and conduct of private enforcement agents.</t>
  </si>
  <si>
    <t>New Code of Ethics for Private Enforcement Agents, approved.</t>
  </si>
  <si>
    <t xml:space="preserve">Undertake analysis of respective competencies of the Division for Administrative Supervision of the Legality of the Activities of Free Professions and the Department of Free Professions (including two existing divisions) within the MoJ </t>
  </si>
  <si>
    <t>Analysis of the respective competencies, conducted.</t>
  </si>
  <si>
    <t>Undertake measures to harmonize respective competencies of the Division for Administrative Supervision of the Legality of the Activities of FP and the Department of FP.</t>
  </si>
  <si>
    <t>Measures for the harmonization of the operations, approved.</t>
  </si>
  <si>
    <t>Establish detail instructions for performance, monitoring and control of notaries, mediators and bankruptcy administrators, in order to better monitor and control of free professions.</t>
  </si>
  <si>
    <t>MoJ, KNC, Chamber of Mediators, KPCEA</t>
  </si>
  <si>
    <t>Guidelines on performance, monitoring and control of free professions, approved.</t>
  </si>
  <si>
    <t xml:space="preserve">Establish and functionalize the Professional Commission on Enforcement Assessment in order to provide an opportunity for independent review of the enforcement system, which allows for increased accountability and contributes to the identification of ways for its further improvment. </t>
  </si>
  <si>
    <t>Professional Commission established and operational.</t>
  </si>
  <si>
    <t>Establish a training program for MoJ and respective chambers in implementation of monitoring and control guidelines for the free professions.</t>
  </si>
  <si>
    <t>MoJ, KCN, CPEA, KCBA, Chamber of Mediators</t>
  </si>
  <si>
    <t>Training program, approved.</t>
  </si>
  <si>
    <t>Organize training for MoJ and respective chambers in implementation of monitoring and control guidelines for the free professions.</t>
  </si>
  <si>
    <t xml:space="preserve">Create standards, including standard deadlines, during which measures should be taken by the enforcement agents towards completion of the enforcement case. </t>
  </si>
  <si>
    <t>Established standards, approved.</t>
  </si>
  <si>
    <t xml:space="preserve">Approve bylaws on control and supervision of bankruptcy administrators upon amendment to the Law on Bankruptcy and establishment of the Chamber of Bankruptcy Administrators </t>
  </si>
  <si>
    <t xml:space="preserve"> Bylaws, approved.</t>
  </si>
  <si>
    <r>
      <t xml:space="preserve">Policy measure: </t>
    </r>
    <r>
      <rPr>
        <b/>
        <i/>
        <sz val="10"/>
        <color theme="1"/>
        <rFont val="Arial Narrow"/>
        <family val="2"/>
      </rPr>
      <t>Improving inter-professional cooperation</t>
    </r>
  </si>
  <si>
    <t>Create and implement viable mechanism for close coordination between MoJ and respective FLP chambers.</t>
  </si>
  <si>
    <t>Operational and flexible communication mechanism.</t>
  </si>
  <si>
    <t>Create a viable, functional and flexible communication mechanism between the free professions on one hand, and the KJC and KPC on the other, for better inter-institutional and inter-professional cooperation between free professions and other actors of justice.</t>
  </si>
  <si>
    <t>MoJ, KCN, CPEA, KCBA, Chamber of Mediators, KJC, KPC</t>
  </si>
  <si>
    <t>Operational and flexible communication mechanism, established.</t>
  </si>
  <si>
    <t>Prepare the Academy of Justice curriculum for training of judges and prosecutors on role of each legal profession, in order to better understand by each actor in the field of justice the specific needs of each free profession.</t>
  </si>
  <si>
    <t xml:space="preserve">Training curriculum, approved. </t>
  </si>
  <si>
    <t xml:space="preserve">Organize trainings for judges and prosecutors on the role of each legal profession, in order to better understand by each actor in the field of justice the specific needs of each free profession. </t>
  </si>
  <si>
    <t>Involvement of representatives from free professions in working groups when laws and policies which directly and indirectly affect their work are drafted or discussed at the policy-making level.</t>
  </si>
  <si>
    <t>The free professions participate in all relevant policy and legal acts, drafted.</t>
  </si>
  <si>
    <t>MoJ, CPEA, CNK, MIA / Cadastral Agency, MTI / Pledge Register</t>
  </si>
  <si>
    <t>PEAs and notaries have access to public registers</t>
  </si>
  <si>
    <t xml:space="preserve">Incorporation of DPS Audit recommendations into relevant policies and procedures. 
</t>
  </si>
  <si>
    <t>DPS Audit Recommendations, implemented</t>
  </si>
  <si>
    <t>JA and KAPS</t>
  </si>
  <si>
    <t>Adopt the Criminal Procedure Code, in order to enhance the rights on information and interpretation in the field of criminal justice, in line with EU standards, as well as to increase the number of legal remedies available and increased effectiveness of legal remedies for malfunctions of the justice system related to the rights of defendants in criminal proceedings.</t>
  </si>
  <si>
    <t>Establish an independent institutional list for selection and appointment of "ex officio" certified defence attorneys, to ensure minimum standards of expertise, experience and conduct for defence attorneys in criminal matters.</t>
  </si>
  <si>
    <t>Update list of defence attorneys appointed "ex officio" in complex and serious criminal cases, with information on the individual compliance of each with the set qualification criteria</t>
  </si>
  <si>
    <t>Approval of bylaws on mediator fees</t>
  </si>
  <si>
    <t>Decision on the recruitment of 10 additional private enforcement agents to have a better geographical distribution of enforcement services.</t>
  </si>
  <si>
    <r>
      <t xml:space="preserve">Policy measure: </t>
    </r>
    <r>
      <rPr>
        <b/>
        <i/>
        <sz val="10"/>
        <color theme="1"/>
        <rFont val="Arial Narrow"/>
        <family val="2"/>
      </rPr>
      <t>Improving the quylity of delivery of services for all free legal professions</t>
    </r>
  </si>
  <si>
    <t xml:space="preserve">Establish in-service training program for employees in private enforcement offices, in order to increase the quality of services provided to citizens and businesses. </t>
  </si>
  <si>
    <t>Organize trainings for employees of private enforcement offices, based on the approved training program.</t>
  </si>
  <si>
    <t xml:space="preserve">Approve amendments or sign Memoranda of Understanding to ensure access for PEAs and notaries to public registers in order to improve the quality of services provided by PEAs and notaries to citizens and businesses. </t>
  </si>
  <si>
    <t>Empowering the role of the MIA in the JFS subcommittee by training the staff of the Department for European Integration and Policy Coordination on reporting capabilities, the EU acquis in the field of JFS, diplomatic communication, and analytical skills.</t>
  </si>
  <si>
    <t>Amending Regulation No. 31/2013 on the internal organization of the Ministry of Justice so as to foresee the establishment of a Division for Strategic Planning.</t>
  </si>
  <si>
    <t>Recruitment of four officials in the Strategic Planning Division.</t>
  </si>
  <si>
    <t>4 officials recruited in the Strategic Planning Division.</t>
  </si>
  <si>
    <t xml:space="preserve">Specific goal: Improving the institutional framework for combating corruption </t>
  </si>
  <si>
    <t>MoJ                  ACA</t>
  </si>
  <si>
    <t>MoJ                     SPRK</t>
  </si>
  <si>
    <t xml:space="preserve">Law amending and supplementing the Law on SPRK adopted. </t>
  </si>
  <si>
    <t>Amending and supplementin the Law on SSPORK in order to provide the SPRK with exclusive powers (instead of additional powers) to investigate and prosecute high-level corruption cases.</t>
  </si>
  <si>
    <r>
      <t>Drafting a new definition of</t>
    </r>
    <r>
      <rPr>
        <i/>
        <sz val="10"/>
        <color theme="1"/>
        <rFont val="Arial Narrow"/>
        <family val="2"/>
      </rPr>
      <t xml:space="preserve"> 'high level corruption' </t>
    </r>
    <r>
      <rPr>
        <sz val="10"/>
        <color theme="1"/>
        <rFont val="Arial Narrow"/>
        <family val="2"/>
      </rPr>
      <t>which will be included uniformly in the Law on SPRK, Criminal Code and other relevant laws.</t>
    </r>
  </si>
  <si>
    <t xml:space="preserve">Capacity building for SPRK prosecutors regarding anti-corruption investigative techniques. </t>
  </si>
  <si>
    <t>Policy measure: Strengthen the capacity of the Special Department for cases within the competence of the SPRK, specifically with regard to high-level corruption cases.</t>
  </si>
  <si>
    <t xml:space="preserve">Amendment of the asset declaration form in order to include information about the intangible assets owned by the declarant or his family members, including intellectual property objects that may have value in monetary terms. </t>
  </si>
  <si>
    <t>Amendment of the asset declaration form in order to include information about the declarant's donations to a political party.</t>
  </si>
  <si>
    <t>Amendment of the asset declaration form in order to include information about digital property (crypto property).</t>
  </si>
  <si>
    <t>KJC  shall provide clear reasoning for any decision regarding the promotion of judges and prosecutors based on performance appraisal</t>
  </si>
  <si>
    <t xml:space="preserve">Decisions on the promotion of judges  contain reasonings on the performance of the judge </t>
  </si>
  <si>
    <t>Decisions on the promotion of  prosecutors contain reasonings on the performance of prosecutor</t>
  </si>
  <si>
    <t>KJC, Court Presidents</t>
  </si>
  <si>
    <t>KPC, Chief Prosecutors</t>
  </si>
  <si>
    <t>KJC shall adopt guidelines and procedures for handling claims regarding access to public documents, including court decisions and indictments</t>
  </si>
  <si>
    <t>Procedures for public access to court decisions, indictments, and other documents are clear and publicly available</t>
  </si>
  <si>
    <t>KJC takes the measures per the assesment, to increase the capacities to speed up the process of anonymising the judicial decisions for the purposes of publication</t>
  </si>
  <si>
    <t>Capacities increased; Increased number of the published decisions on the website</t>
  </si>
  <si>
    <t>The State Prosecutor provides timely access to interested parties regarding decisions to discontinue high-profile prosecutions of high-profile cases, in accordance with applicable law</t>
  </si>
  <si>
    <t>State Prosecutors' Office</t>
  </si>
  <si>
    <t>Decisions to remove them from criminal public prosecution are published sent to the parties in a timely manner</t>
  </si>
  <si>
    <t>KJC, KPC and MoJ shall collaborate to regularly explore the development of public perception of the justice system, through surveys with the public, businesses and other professionals</t>
  </si>
  <si>
    <t>The Academy of Justice shall update the ethics training programs for judges and prosecutors and shall provide these trainings regularly, focusing on joint training</t>
  </si>
  <si>
    <t>Carrying out an analysis and assessment of the capacities and efficiency of the Prishtina Basic Court, including caseload, backlog cases, which also provides for a fair distribution of the number of cases to the judges of the Basic Court in Prishtina.</t>
  </si>
  <si>
    <t>Plan adopted</t>
  </si>
  <si>
    <t>2 trainings held within a year</t>
  </si>
  <si>
    <t>Enhancement of templates of the annual work plan documents for all prosecution offices and ensuring transparency</t>
  </si>
  <si>
    <t xml:space="preserve">State Prosecutor </t>
  </si>
  <si>
    <t>New and coherent templates of work plans are approved</t>
  </si>
  <si>
    <t xml:space="preserve">KJC, KPC, Court Presidents, Judges, KPC, Chief Prosecutors and Prosecutors </t>
  </si>
  <si>
    <t xml:space="preserve">KJC, Court Presidents </t>
  </si>
  <si>
    <t>Supreme Court,       AoJ</t>
  </si>
  <si>
    <t>Allocation of a larger budget for the AoJ, in order to enable the restructuring and engagement of a higher number of permanent trainers.</t>
  </si>
  <si>
    <t xml:space="preserve">AoJ budget increased. </t>
  </si>
  <si>
    <t xml:space="preserve">AoJ shall conduct an analysis on the need for specialization of judges and prosecutors, in cooperation with the KJC and KPC. </t>
  </si>
  <si>
    <t xml:space="preserve">Signing of a Memorandum of Cooperation to enable the exchange of information between the AoJ, KJC, and KPC and to ensure coordination mechanisms in the training of judges and prosecutors. </t>
  </si>
  <si>
    <t xml:space="preserve">AoJ   </t>
  </si>
  <si>
    <t>KJC, AoJ, MoJ</t>
  </si>
  <si>
    <t>KPC, AoJ, MoJ</t>
  </si>
  <si>
    <t xml:space="preserve">Promotion of non-judicial applications for KJC membership.                                                                          </t>
  </si>
  <si>
    <t xml:space="preserve">At least one roundtable discussion attended yearly with KBA, Faculty of Law and CSOs. </t>
  </si>
  <si>
    <t>At least 1 roundtable discussions conducted during 2021 with the KBA, law faculties and civil society.</t>
  </si>
  <si>
    <t>Promotion of non-judicial applications to join the KPC.</t>
  </si>
  <si>
    <t xml:space="preserve">Amending the sub-legal act to advance the procedure for maintaining the confidentiality of all parts of the exam for the selection of new prosecutors.                                                                       </t>
  </si>
  <si>
    <t>Advancing the secure database of questions for the qualification test and the written test with automatic selection of questions for the selection of new prosecutors.</t>
  </si>
  <si>
    <t xml:space="preserve">The secure database of questions is functional </t>
  </si>
  <si>
    <t>Advace the structured methodology for the evaluation of the written test which includes the use of model answers supported by a matrix of results.  </t>
  </si>
  <si>
    <t>New methodology is functional</t>
  </si>
  <si>
    <t>The Council invites international partners and CSOs to monitor all stages of the recruitment process.</t>
  </si>
  <si>
    <t>Invitations sent by the KPC</t>
  </si>
  <si>
    <t xml:space="preserve">Law on KJC adopted. </t>
  </si>
  <si>
    <t xml:space="preserve">Law on KPC adopted. </t>
  </si>
  <si>
    <t xml:space="preserve">Drafting operational guidelines for the the committee tasked managing the process of appointing prosecutors.                     </t>
  </si>
  <si>
    <t xml:space="preserve">Advancement of templates for the recruitment committee for the evaluation of candidates, with a particular focus on the interviews </t>
  </si>
  <si>
    <t>Templates updated</t>
  </si>
  <si>
    <t xml:space="preserve">Specialized training for the committee members </t>
  </si>
  <si>
    <t xml:space="preserve">Law on Amending and Supplementing the Law on KPC adopted. </t>
  </si>
  <si>
    <t>Enabling the interaction of multi-agency computer systems to facilitate prosecution</t>
  </si>
  <si>
    <t xml:space="preserve">Interaction of computer systems completed </t>
  </si>
  <si>
    <t>WJP Factor 8, sub-indicator 8.5: The criminal justice system is free of corruption</t>
  </si>
  <si>
    <t xml:space="preserve">WJP Factor 8: Criminal Justice, sub-indicator 8.1. Criminal Investigaton system is effective </t>
  </si>
  <si>
    <t xml:space="preserve">0.35 </t>
  </si>
  <si>
    <t xml:space="preserve">WJP Factor 8: Criminal Justice </t>
  </si>
  <si>
    <t>0.47</t>
  </si>
  <si>
    <t>Specific Objective: Assessment of the fight against organized crime and high-level corruption</t>
  </si>
  <si>
    <t>Specific Objective 7. Increase professionalism in the fight against organized crime, high-level corruption and money laundering</t>
  </si>
  <si>
    <t>0.35</t>
  </si>
  <si>
    <t xml:space="preserve">WJP Factor 8, sub-indicator 8.6: Criminal Justice is free of improper government influence. </t>
  </si>
  <si>
    <t>WJP Factor 8, sub-indicator 8.3: Correctional system is effective in reducing criminal behaviour</t>
  </si>
  <si>
    <t xml:space="preserve">0.60 </t>
  </si>
  <si>
    <t xml:space="preserve">WJP Factor 8, sub-sub-indicator 8.7.5.: Rights of prisioners </t>
  </si>
  <si>
    <t xml:space="preserve">Analysis of infractructure and current capacities of the KCS to ensure an efficient use of all human and infrastructure resources </t>
  </si>
  <si>
    <t>Analysis completed and recommendations approved</t>
  </si>
  <si>
    <t>Plans drafted</t>
  </si>
  <si>
    <t>Risks identified</t>
  </si>
  <si>
    <t>Plan approved</t>
  </si>
  <si>
    <t>Ongoing training of KPS staff on drafting sentencing plans</t>
  </si>
  <si>
    <t>Development of programs for KCS staff focusing on behavioral and psychotropic substance abuse</t>
  </si>
  <si>
    <t>Drafting the Law on KCS</t>
  </si>
  <si>
    <t>Drafting the Regulation on the structure and organization of the KCS, to regulate the decision-making authority according to the positions of the KCS staff</t>
  </si>
  <si>
    <t>MOJ, KCS</t>
  </si>
  <si>
    <t>Regulation adopted</t>
  </si>
  <si>
    <t>Drafting the Law KPS</t>
  </si>
  <si>
    <t>Drafting of the Regulation on the structure and organization of the KPS, to regulate the decision-making authority according to the positions of the KPS staff</t>
  </si>
  <si>
    <t xml:space="preserve">Amend Criminal Code to request the consent of the suspect for the alternative measure in community service </t>
  </si>
  <si>
    <t>Criminal Code amended</t>
  </si>
  <si>
    <t>Supplementing and advancing the Supreme Court guidelines to ensure a unified and implementation of senenting policies of courts</t>
  </si>
  <si>
    <t>Develop a test-based method to decide on reuqests for detention on remand</t>
  </si>
  <si>
    <t xml:space="preserve">Method approved and implemented </t>
  </si>
  <si>
    <t>Regulations approved</t>
  </si>
  <si>
    <t xml:space="preserve">Competent institutions for issuing sanctions for minor offenses </t>
  </si>
  <si>
    <t>Law amended and Ethics Commission established</t>
  </si>
  <si>
    <t xml:space="preserve">Law ammended </t>
  </si>
  <si>
    <t>Feedback shared with the Police</t>
  </si>
  <si>
    <t xml:space="preserve">Consistent implementation by the judiciary of collection and sharing of feedback to improve investigations in general </t>
  </si>
  <si>
    <t xml:space="preserve">Consistent implementation by the prosecution of collection and sharing of feedback to improve investigations in general </t>
  </si>
  <si>
    <t>WJP Factor 1, Contrains on Government Powers, sub-sub indicator: Police</t>
  </si>
  <si>
    <t>0.52</t>
  </si>
  <si>
    <t>0.64</t>
  </si>
  <si>
    <t xml:space="preserve">WJP Factor 2: Absence of Corruption, sub-indicator 2.3.: Government official in the police and the military do not use public office for private gain </t>
  </si>
  <si>
    <t xml:space="preserve">WJP Factor 8, Criminal Justice, sub-sub-indicator 8.5.1. Police Military and Prosecutors are free of improper influence </t>
  </si>
  <si>
    <t xml:space="preserve">Amend the Law on SPRK to remove money laundering from the exclusive competencies of the SPRK so that the focus of SPRK remains on money laundering cases of higher value </t>
  </si>
  <si>
    <t>Develop a plan based on the analysis of how to increase the number of alternative measures and how to develop the KPS ability to address the future challenges of increasing alternative sanctions</t>
  </si>
  <si>
    <t xml:space="preserve">The KPS compiles reports of presence for the courts </t>
  </si>
  <si>
    <t>Drafting the Law on Execution of Criminal Sanctions which regulated the execution of imprisonment and detention on remand as well as the semi-liberty</t>
  </si>
  <si>
    <t xml:space="preserve">KPS draft pre-sentencing report </t>
  </si>
  <si>
    <t>Reports Drafted</t>
  </si>
  <si>
    <t>Update "Gjykata ime" portal  with essential and simplified information for the public, including legal information, templates of documents to be submitted to the court /  and other instructions to the public.</t>
  </si>
  <si>
    <t>"Gjykata ime" updated</t>
  </si>
  <si>
    <t xml:space="preserve">AoJ, KJC, KPC </t>
  </si>
  <si>
    <t>The Assembly of Kosovo takes all necessary procedural steps to ensure the reporting of the MoJ, MIA, KJC, KPC to the Committee on Human Rights of the Assembly of Kosovo regarding the recommendations of the Ombudsperson and actions undertaken in accordance with these recommendations, in order to increase responsibility in relation to claimed human rights violations.</t>
  </si>
  <si>
    <t>Specific objective: Increase the efficiency and effectiveness of legal remedies</t>
  </si>
  <si>
    <t>Factor 6: Regulatory Enforcement, sub-indicator: 6.5: The government does not expropriate without lawful process and adequate compensation</t>
  </si>
  <si>
    <t>Factor 7: Civil Justice, sub sub-indicator: 7.1.1 People are aware of available remedies</t>
  </si>
  <si>
    <t>Factor 7: Civil Justice sub sub indicator 7.5.1 Delays in adjudicating the dispute</t>
  </si>
  <si>
    <t>Factor 8: Criminal Justice, sub-indicator: 8.7 Due process of law and the rights of the accused</t>
  </si>
  <si>
    <t xml:space="preserve">List  published </t>
  </si>
  <si>
    <t xml:space="preserve">Publication of the list with compensation data of persons who have been unjustly  deprived of their libery </t>
  </si>
  <si>
    <t>Develop an analysis on the forms for the protection of the right to trial within a reasonable time to determine effective legal remedies for cases involving delays in court proceedings, where opportunities such as appeals to the Constitutional Court will be analyzed, appeals to the highest court, expediting and compensatory legal remedies and specific remedies in the field of criminal justice, and the legal powers of the Ombusperson to initiate court proceedings in cases where legal remedies are ineffective, directly to the Constitutional Court</t>
  </si>
  <si>
    <t>MoJ, KBA</t>
  </si>
  <si>
    <t>Specific Objective 3: Improving the Services of the Free Professions</t>
  </si>
  <si>
    <t>MoJ, KJC, KPC, KCM</t>
  </si>
  <si>
    <t>Sign Memorandum of Understanding with the Academy of Justice for the establishment of mechanisms for the provision of joint thematic trainings for the free professions with judges, prosecutors, support staff from courts and prosecutor's offices, aiming joint improved inter-institutional coordination and cooperation between the MoJ, AoJ and respective chambers.</t>
  </si>
  <si>
    <r>
      <rPr>
        <b/>
        <i/>
        <sz val="10"/>
        <color theme="1"/>
        <rFont val="Arial Narrow"/>
        <family val="2"/>
      </rPr>
      <t xml:space="preserve">
</t>
    </r>
    <r>
      <rPr>
        <i/>
        <sz val="10"/>
        <color theme="1"/>
        <rFont val="Arial Narrow"/>
        <family val="2"/>
      </rPr>
      <t xml:space="preserve">Policy measure: </t>
    </r>
    <r>
      <rPr>
        <b/>
        <i/>
        <sz val="10"/>
        <color theme="1"/>
        <rFont val="Arial Narrow"/>
        <family val="2"/>
      </rPr>
      <t>Further development and consolidation of mediation and bankruptcy proceedings</t>
    </r>
  </si>
  <si>
    <t>Establish curriculum by the Academy of Justice for joint thematic trainings between judges, prosecutors and the free professions</t>
  </si>
  <si>
    <t>Organize joint thematic trainings for free professions with judges, prosecutors, support staff from courts and prosecutor's offices, in order to improve coordination and inter-institutional cooperation between the MoJ, AoJ and respective chambers.</t>
  </si>
  <si>
    <t>AoJ, MoJ, KJC, KPC, Chambers of Free Professions</t>
  </si>
  <si>
    <t xml:space="preserve">Drafting of a Concept Note on Enforcement Procedure </t>
  </si>
  <si>
    <t xml:space="preserve">Concept Note approved </t>
  </si>
  <si>
    <t xml:space="preserve">Close coordination between MoJ and the Ministry of Finance (MoF) to identify financial incentives for the staff of the Division for Administrative Supervision of the Legality of FLP activities </t>
  </si>
  <si>
    <t>MoJ, MoF</t>
  </si>
  <si>
    <t xml:space="preserve">Finanial incentives granted </t>
  </si>
  <si>
    <t>Drafting the Strategy for Public Communication in accordance with the Law on Access to Public Documents.</t>
  </si>
  <si>
    <t>Public Communication Strategy adopted</t>
  </si>
  <si>
    <t>Drafting  the Strategy for Public Communication in accordance with the Law on Access to Public Documents.</t>
  </si>
  <si>
    <t>MoJ, Government of Kosovo, KJC, KPC, AoJ</t>
  </si>
  <si>
    <t>Factor 2: Absence of Corruption</t>
  </si>
  <si>
    <t xml:space="preserve">Amended Regulation and  Mechanism for risk assesment established. </t>
  </si>
  <si>
    <t xml:space="preserve">Appoint contact points for the implementation of the national anti-corruption policy.  </t>
  </si>
  <si>
    <t>Contact points appointed.</t>
  </si>
  <si>
    <t xml:space="preserve">AoJ                  </t>
  </si>
  <si>
    <t>1 training conducted.</t>
  </si>
  <si>
    <t xml:space="preserve">Strengthening the technical capacities of the Special Department within the Basic Court in Prishtina. </t>
  </si>
  <si>
    <t>KJC                      AoJ</t>
  </si>
  <si>
    <t xml:space="preserve">AoJ, KJC                   </t>
  </si>
  <si>
    <t xml:space="preserve">1 awareness campaign, 1 television campaign, 1 brochure published . </t>
  </si>
  <si>
    <t>Strengthening the cooperation with civil society organizations, media and private sector in order to raise awareness and fight corruption more effectively.</t>
  </si>
  <si>
    <t xml:space="preserve">Joint activities undertaken. </t>
  </si>
  <si>
    <t xml:space="preserve">Trainings and providing technical assistance to the private sector. </t>
  </si>
  <si>
    <t xml:space="preserve">2 trainings and or round tables conducted on a yearly basis. </t>
  </si>
  <si>
    <t xml:space="preserve">ACA Government, Labour Inspectorate </t>
  </si>
  <si>
    <t xml:space="preserve">Develop the electronic platform for asset declaration   </t>
  </si>
  <si>
    <t xml:space="preserve">Electronic platform functional </t>
  </si>
  <si>
    <t>Harmonization of the definition of 'family member' in the Law on AD, and in the Criminal Code, in order to include children and adoptive parents in the notion of 'family member'.</t>
  </si>
  <si>
    <t>Amendment of the asset declaration form in order to include information about  transactions made within the reporting period, on the basis of which the declarant acquires or terminates the right of ownership, possession or use, including joint ownership, of the immovable or movable  property.</t>
  </si>
  <si>
    <t xml:space="preserve">Asset declaration form amended. </t>
  </si>
  <si>
    <t>Defining the definition of 'Gift' in the Law on AD, in order to harmonize with the Law on Prevention of Conflict of Interest in Exercising Public Function..</t>
  </si>
  <si>
    <t>Rules and guidelines for declaring gifts published on the ACA website and distributed to institutions.</t>
  </si>
  <si>
    <t xml:space="preserve">ACA          </t>
  </si>
  <si>
    <t xml:space="preserve">Develop a capacity building program for public officials dealing with asset declarations. </t>
  </si>
  <si>
    <t xml:space="preserve">Develop a training curriculum, in cooperation with prosecutors and courts, for the purpose of unified interpretation and application of article 430 of the Criminal Code (Failure to report or false reporting of property, income, gifts, other material benefits or financial obligations) and the Law on Declaration of assets. </t>
  </si>
  <si>
    <t>AoJ,               KJC                   KPC</t>
  </si>
  <si>
    <t xml:space="preserve">2 trainings conducted. </t>
  </si>
  <si>
    <t xml:space="preserve">ACA, OSP, KBA  </t>
  </si>
  <si>
    <t>MFAD                 MoJ, ACA</t>
  </si>
  <si>
    <t>Strengthen the participation of RKS in the negotiations for the approval of the Treaty on the Data Exchange for the Verification of the Assets Declaration.</t>
  </si>
  <si>
    <t>Meetings are broadcast live on the KJC  website</t>
  </si>
  <si>
    <t>KPC shall ensure live broadcasting of their regular meetings</t>
  </si>
  <si>
    <t>KJC shall ensure live broadcasting of their regular meetings</t>
  </si>
  <si>
    <t>KJC shall take the measures recommended from the assessment to increase the capacity to expedite the process of anonymizing court decisions, in order to be published online</t>
  </si>
  <si>
    <t xml:space="preserve">KPC shall assess their internal capacities to handle applications for access to public documents in accordance with relevant legislation on access to public documents and data protection </t>
  </si>
  <si>
    <t xml:space="preserve">KJC shall assess their internal capacities to handle applications for access to public documents in accordance with relevant legislation on access to public documents and data protection </t>
  </si>
  <si>
    <t>Procedures for public access to relevant documents and other documents are clear and publicly available</t>
  </si>
  <si>
    <t>KPC shall adopt guidelines and procedures for handling claims regarding access to public documents</t>
  </si>
  <si>
    <t>KPC shall assess the effectiveness of the new system of accountability of  prosecutors after a 3-year implementation period, and shall propose corrective measures to relevant authorities, as appropriate</t>
  </si>
  <si>
    <t>KJC shall assess the effectiveness of the new system of accountability of judges after a 3-year implementation period, and shall propose corrective measures to relevant authorities, as appropriate</t>
  </si>
  <si>
    <t>KJC shall conduct media and information campaigns to raise public awareness of the new legal system of disciplinary responsibility of judges and prosecutors</t>
  </si>
  <si>
    <t>KPC conducts a systematic and independent review of the working practices of prosecutors 'offices at different levels to identify the types of risks that affect accountability, taking into account different contexts in which prosecutors' offices operate and the variations of potential challenges due to the level of prosecutors and their location</t>
  </si>
  <si>
    <t>KJC conducts a systematic and independent review of the working practices of courts at different levels to identify the types of risks that affect accountability, taking into account different contexts in which courts operate and the variations of potential challenges due to the level of courts  and their location</t>
  </si>
  <si>
    <t>KPC closely monitors the external engagements of prosecutors as well as compensation to ensure the implementation of the legal criterion that the income of  prosecutors from external engagements does not exceed 25% of their basic salaries</t>
  </si>
  <si>
    <t>KJC closely monitors the external engagements of judges as well as compensation to ensure the implementation of the legal criterion that the income of judges from external engagements does not exceed 25% of their basic salaries</t>
  </si>
  <si>
    <t>The legal criteria for the transfer and promotion of  prosecutors are fully respected</t>
  </si>
  <si>
    <t>The legal criteria for the transfer and promotion of judges are fully respected</t>
  </si>
  <si>
    <t>Preparation and publication of quarterly reports by all chief prosecutors and annual reports of the  KPC, which also contain information on disciplinary proceedings against prosecutors</t>
  </si>
  <si>
    <t>Quarterly reports of courts are delivered in due time and are public; Annual reports contain summerised but clear information on disciplinary proceedings conducted against judges and prosecutors</t>
  </si>
  <si>
    <t>Preparation and publication of quarterly reports by all court presidents and annual reports of the KJC which also contain information on disciplinary proceedings against judges</t>
  </si>
  <si>
    <t xml:space="preserve">Regular reports by  prosecutors' offices are delivered in due time; The public has access to information on recruitment processes, including job vacancies, list of applicants and recruitment results </t>
  </si>
  <si>
    <t xml:space="preserve">Regular reports by courts are delivered in due time; The public has access to information on recruitment processes, including job vacancies, list of applicants and recruitment results </t>
  </si>
  <si>
    <t>Organizing of training programs for members of performance appraisal committees</t>
  </si>
  <si>
    <t xml:space="preserve">Design training programs for members of performance appraisal committees </t>
  </si>
  <si>
    <t>KPC, AoJ</t>
  </si>
  <si>
    <t>Strengthning the mechanism for analyzing of performance appraisals to identify specific training needs of prosecutors</t>
  </si>
  <si>
    <t>KJC, AoJ</t>
  </si>
  <si>
    <t>Strengthening the mechanism for analyzing of performance appraisals to identify specific training needs of judges</t>
  </si>
  <si>
    <t>KPC shall provide clear reasoning for any decision regarding the promotion of prosecutors based on performance appraisal</t>
  </si>
  <si>
    <r>
      <rPr>
        <b/>
        <i/>
        <sz val="10"/>
        <color theme="1"/>
        <rFont val="Arial Narrow"/>
        <family val="2"/>
      </rPr>
      <t xml:space="preserve">
</t>
    </r>
    <r>
      <rPr>
        <i/>
        <sz val="10"/>
        <color theme="1"/>
        <rFont val="Arial Narrow"/>
        <family val="2"/>
      </rPr>
      <t xml:space="preserve">Policy measure: </t>
    </r>
    <r>
      <rPr>
        <b/>
        <i/>
        <sz val="10"/>
        <color theme="1"/>
        <rFont val="Arial Narrow"/>
        <family val="2"/>
      </rPr>
      <t>Improving legal aid system in Kosovo in line with EU and CoE requirements</t>
    </r>
  </si>
  <si>
    <r>
      <t xml:space="preserve">Policy Measure: </t>
    </r>
    <r>
      <rPr>
        <b/>
        <i/>
        <sz val="10"/>
        <color theme="1"/>
        <rFont val="Arial Narrow"/>
        <family val="2"/>
      </rPr>
      <t>Advancing access to court and prosecutorial services</t>
    </r>
  </si>
  <si>
    <r>
      <t>Policy Measure:</t>
    </r>
    <r>
      <rPr>
        <b/>
        <i/>
        <sz val="10"/>
        <color theme="1"/>
        <rFont val="Arial Narrow"/>
        <family val="2"/>
      </rPr>
      <t xml:space="preserve"> Improve access to justice for vulnerable individuals and groups</t>
    </r>
  </si>
  <si>
    <r>
      <t xml:space="preserve">Policy Measure: </t>
    </r>
    <r>
      <rPr>
        <b/>
        <i/>
        <sz val="10"/>
        <color theme="1"/>
        <rFont val="Arial Narrow"/>
        <family val="2"/>
      </rPr>
      <t>Effective cooperation between non-judicial bodies and courts and prosecutions</t>
    </r>
  </si>
  <si>
    <t xml:space="preserve"> x trainings for legal translators/  interpreters until 2022, held.</t>
  </si>
  <si>
    <t>Establish and implement individual and joint training programs for lawyers on dispute resolution skills (especially mediation) in order to increase the skills of lawyers in the field of mediation.</t>
  </si>
  <si>
    <t>KBA, KJC, KPC, AoJ</t>
  </si>
  <si>
    <t xml:space="preserve">Conduct individual and joint training for lawyers on dispute resolution skills (especially mediation) in order to increase the skills of lawyers in the field of mediation. </t>
  </si>
  <si>
    <t>The KCS annual report contains information regarding the treatment of violations</t>
  </si>
  <si>
    <t xml:space="preserve">Functionalize electronic recording (audio and/ or preferrably video) of police interviews in all police stations </t>
  </si>
  <si>
    <t>x joint trainings conducted with free professions, judges and prosecutors, conducted.</t>
  </si>
  <si>
    <t>x trainings for judges and prosecutors, held.</t>
  </si>
  <si>
    <t xml:space="preserve">No. </t>
  </si>
  <si>
    <r>
      <t xml:space="preserve">Definition of </t>
    </r>
    <r>
      <rPr>
        <i/>
        <sz val="10"/>
        <color theme="1"/>
        <rFont val="Arial Narrow"/>
        <family val="2"/>
      </rPr>
      <t xml:space="preserve">'high level corruption' </t>
    </r>
    <r>
      <rPr>
        <sz val="10"/>
        <color theme="1"/>
        <rFont val="Arial Narrow"/>
        <family val="2"/>
      </rPr>
      <t xml:space="preserve">drafted and the Criminal Code, the Law on SPRK and other relevant laws adopted.  </t>
    </r>
  </si>
  <si>
    <t>KPC shall draft and approve guidelines for  prosecutors' offices and the individual presence of prosecutors on social media platforms, to provide guidance on how prosecutors' offices may be present on social media platforms (type of information that can be shared publicly) and the publicly acceptable online conduct of prosecutors</t>
  </si>
  <si>
    <t>Improving the database published in the current court portal to enable readable data in the OCR system, which allows generation of information based on keywords and identifiable criteria</t>
  </si>
  <si>
    <t xml:space="preserve">Publication of detailed reports on the recruitment process, which contain detailed information on the entire recruitment process and its progress, in accodance with the law </t>
  </si>
  <si>
    <t xml:space="preserve">Automatic assignment of cases based on the expertise of the judge, when possible </t>
  </si>
  <si>
    <t>Drafting of a yearly and three year plans that contain needs for recruitmend and training, and sets rigorous and transparent medium and long-term policies in determining the number of prosecutors and support staff</t>
  </si>
  <si>
    <t>Drafting of a yearly and three year plans that contain needs for recruitmend and training, and sets rigorous and transparent medium and long-term policies in determining the number of judges and court support staff</t>
  </si>
  <si>
    <t>Amending and supplementing the Law on KPC so that the process of appointing Deputy Chief Prosecutors and Heads of Departments is treated the same as promotion and the successful candidate is selected through an open, competitive and merit based process and skills.</t>
  </si>
  <si>
    <t xml:space="preserve">Amending and supplementing the Regulation (08/2016) on the appointment of Chief Prosecutors in order to clarify the methodology to be used for the evaluation of candidates for the position of CP, including a reasoning for scoring categories and award of points for various selection criteria.                                                        </t>
  </si>
  <si>
    <t>Increasing the number of specialized financial experts in SPRK and strengthening the criteria for their selection</t>
  </si>
  <si>
    <t>Drafting a plan by the KCS for equipment with technical safety equipment to relieve staff from routine tasks</t>
  </si>
  <si>
    <t>Policy meassure: Significant active cooperation with the prosecution to strengthen investigations by the Police</t>
  </si>
  <si>
    <t>Implementing of the CEPEJ recommendation for time management so that the case, in one instance, is resolved within a period of two years from the day of its filling</t>
  </si>
  <si>
    <t>Cases, in one instance, are resolved within two years of their registration, except in highly complex cases</t>
  </si>
  <si>
    <t xml:space="preserve">Promotion of Supreme Court Sentencing Guidelines to ensure the unique implementation of mitigating and agravating faktors in sentencing. </t>
  </si>
  <si>
    <t>Supreme Court conducts promoting activities, roundtables and discussions to promote the sentencing guidelines; Sentences are imposed in accordance with guidelines</t>
  </si>
  <si>
    <t>Total Budget for Specific Objective II.3:</t>
  </si>
  <si>
    <r>
      <rPr>
        <b/>
        <sz val="10"/>
        <color theme="1"/>
        <rFont val="Arial Narrow"/>
        <family val="2"/>
      </rPr>
      <t xml:space="preserve">Improved vetting and compliance with the code of ethics  </t>
    </r>
    <r>
      <rPr>
        <sz val="10"/>
        <color theme="1"/>
        <rFont val="Arial Narrow"/>
        <family val="2"/>
      </rPr>
      <t xml:space="preserve">   </t>
    </r>
  </si>
  <si>
    <t>Drafting of the Law on Declaration of Assets which provides for the legal obligation to declare assets for all investigators, especially for those involved in high level/high profile investigations</t>
  </si>
  <si>
    <t>Develop a Human Resources Plan (HRP) which includes recruitment and training needs.</t>
  </si>
  <si>
    <t>Strategic Plan for Human Resources approved.</t>
  </si>
  <si>
    <t>Relate to the recommendation for analysis for training needs.</t>
  </si>
  <si>
    <t>Drafting the regulation for the evaluation of the performance of the Presidents of the Courts and the judges who hold leading positions</t>
  </si>
  <si>
    <t>Overall Budget for Specific Objective I:</t>
  </si>
  <si>
    <r>
      <t xml:space="preserve">Total Budget for Specific Objective </t>
    </r>
    <r>
      <rPr>
        <b/>
        <sz val="10"/>
        <color theme="1"/>
        <rFont val="Arial Narrow"/>
        <family val="2"/>
      </rPr>
      <t>II</t>
    </r>
    <r>
      <rPr>
        <b/>
        <i/>
        <sz val="10"/>
        <color theme="1"/>
        <rFont val="Arial Narrow"/>
        <family val="2"/>
      </rPr>
      <t>.2:</t>
    </r>
  </si>
  <si>
    <t>Total Budget for Specific Objective II:</t>
  </si>
  <si>
    <t>Overall Budget for Specific Objective III:</t>
  </si>
  <si>
    <t>Total budget for Specific Objective III.3:</t>
  </si>
  <si>
    <t>Overall Budget for the Specific Objective IV:</t>
  </si>
  <si>
    <t>2021</t>
  </si>
  <si>
    <t>2022</t>
  </si>
  <si>
    <t>2023</t>
  </si>
  <si>
    <t>Baseline value
(2019)</t>
  </si>
  <si>
    <t>Mid-term target
(2023)</t>
  </si>
  <si>
    <t>RoL Strategy Macro Indicator</t>
  </si>
  <si>
    <t>WJP Rule of Law Index: Overall Score</t>
  </si>
  <si>
    <t>WJP Factor 8: Criminal justice, sub-factor 8.7.4 Legal Aid</t>
  </si>
  <si>
    <t>WJP Factor 1: Restrictions on government powers, sub factor 1.5.3: Freedom of civil and political organization is respected.</t>
  </si>
  <si>
    <t>CEPEJ Indicator 202 (dashboard) - Number of procedures initiated against judges and prosecutors due to violations / inconsistances in the declaration of property</t>
  </si>
  <si>
    <t>Specific goal: Improving the asset declaration system and regulations for receiving gifts</t>
  </si>
  <si>
    <t>Programs updated</t>
  </si>
  <si>
    <t>Annual assessment by the KJC of the legally required number of judges</t>
  </si>
  <si>
    <t>KPC shall conduct media and information campaigns to raise public awareness of the new legal system of disciplinary responsibility of judges and prosecutors</t>
  </si>
  <si>
    <t>KJC shall establish a tracking mechanism that records complaints about breaches of disciplinary rules, actions taken and progress throughout the investigation phase</t>
  </si>
  <si>
    <t xml:space="preserve">Final target
(2026) </t>
  </si>
  <si>
    <t>x</t>
  </si>
  <si>
    <t>298 ditë</t>
  </si>
  <si>
    <t>81 ditë</t>
  </si>
  <si>
    <t>72 ditë</t>
  </si>
  <si>
    <t>63 ditë</t>
  </si>
  <si>
    <t>84.6% (2020)</t>
  </si>
  <si>
    <t>123.11%</t>
  </si>
  <si>
    <t>79.80%</t>
  </si>
  <si>
    <t>13013 cases</t>
  </si>
  <si>
    <t>0 cases</t>
  </si>
  <si>
    <t>6506 cases</t>
  </si>
  <si>
    <t xml:space="preserve">Unresolved cases in criminal matters (older than 2 years), in all courts </t>
  </si>
  <si>
    <t xml:space="preserve">Unresolved cases in civil/commerial matters (older than 2 years), in all courts </t>
  </si>
  <si>
    <t xml:space="preserve">Unresolved cases in administrative matters (older than 2 years), in all courts </t>
  </si>
  <si>
    <t xml:space="preserve">CEPEJ Indicator: Clearance rate in first instance, on criminal cases </t>
  </si>
  <si>
    <t xml:space="preserve">CEPEJ Indicator: Disposition time in first instance, in criminal cases </t>
  </si>
  <si>
    <t xml:space="preserve">CEPEJ Indicator: Disposition time in second instance, in criminal cases </t>
  </si>
  <si>
    <t xml:space="preserve">CEPEJ Indicator: Clearance rate in first instance, on civil/commercial cases </t>
  </si>
  <si>
    <t xml:space="preserve">CEPEJ Indicator: Disposition time in first instance, in civil/commercial cases </t>
  </si>
  <si>
    <t xml:space="preserve">CEPEJ Indicator: Clearance rate in second instance, in civil/commercial cases </t>
  </si>
  <si>
    <t xml:space="preserve">CEPEJ Indicator: Disposition time in second instance, in civil/commercial cases </t>
  </si>
  <si>
    <t xml:space="preserve">CEPEJ Indicator: Clearance rate in first instance, in administrative cases </t>
  </si>
  <si>
    <t xml:space="preserve">CEPEJ Indicator: Disposition time in first instance, in administrative cases </t>
  </si>
  <si>
    <t xml:space="preserve">CEPEJ Indicator: Clearance rate in second instance, in administrative cases </t>
  </si>
  <si>
    <t xml:space="preserve">CEPEJ Indicator: Disposition time in second instance, in administrative cases </t>
  </si>
  <si>
    <t>Non-judge member of the KJC appointed by the Assembly</t>
  </si>
  <si>
    <t>Fill the KJC non-judicial member vacant seats</t>
  </si>
  <si>
    <t>Amendment of regulations on the performance appraisal of judges to ensure that the quality criteria, indicators and procedures for the performance appraisal of judges are provided in detail by that act</t>
  </si>
  <si>
    <t>Regulations amended</t>
  </si>
  <si>
    <t>Conduct an analysis on the need for a functional Judicial Inspection Unit within the KPC</t>
  </si>
  <si>
    <t>Adoption of the regulatory framework by the KJC to ensure that the functions of the Judicial Inspection Units (JIUs) are provided by law, while respecting judicial independence</t>
  </si>
  <si>
    <t>Regulatory framework in KJC adopted</t>
  </si>
  <si>
    <t xml:space="preserve">Drafting instruction manuals with detailed explanations by the KJC and KPC regarding the entire performance assessment process  </t>
  </si>
  <si>
    <t>Manuals approved</t>
  </si>
  <si>
    <t>Drafting of the Code of Criminal Procedure and accompanying legislation to allow legal remedies against the prosecutor's decision to terminate the criminal prosecution</t>
  </si>
  <si>
    <t>Amendment of the Regulation on Internal Organization of Courts to ensure its harmonization with the new Regulation on Promotion, regarding the conditions that must be met by the judge before promotion/transfer in order to avoid the need to resume the case after promotion/transfer</t>
  </si>
  <si>
    <t>-</t>
  </si>
  <si>
    <t>KGjK</t>
  </si>
  <si>
    <t>Adopted regulation</t>
  </si>
  <si>
    <t xml:space="preserve">Annual monitoring reports by the KJC do not contain violations of this legal criterion </t>
  </si>
  <si>
    <t>Annual monitoring reports by the KJC do not contain violations of this legal criterion</t>
  </si>
  <si>
    <t>Policy measure: Efficient public information mechanisms that provide quick and accurate access to information</t>
  </si>
  <si>
    <t xml:space="preserve">Functional websites contain such information in both official languages ​​and are easy for the public to use. </t>
  </si>
  <si>
    <t>53.18%</t>
  </si>
  <si>
    <t>26.90%</t>
  </si>
  <si>
    <t>54.50%</t>
  </si>
  <si>
    <t>36.20%</t>
  </si>
  <si>
    <t>21.90%</t>
  </si>
  <si>
    <t>13.80%</t>
  </si>
  <si>
    <t>31.60%</t>
  </si>
  <si>
    <t>18.40%</t>
  </si>
  <si>
    <t>12.90%</t>
  </si>
  <si>
    <t xml:space="preserve">Percentage of unsolved cases older that 24 months (age of pending cases) in Prishtina Basic Court, in criminal matters </t>
  </si>
  <si>
    <t>Percentage of unsolved cases older that 24 months (age of pending cases) in Prishtina Basic Court, in civil matters, contested procedure</t>
  </si>
  <si>
    <t xml:space="preserve">Percentage of unsolved cases older that 24 months (age of pending cases) in Prishtina Basic Court, in commercial matters </t>
  </si>
  <si>
    <t xml:space="preserve">Percentage of unsolved cases older that 24 months (age of pending cases) in Prishtina Basic Court, in administrative matters </t>
  </si>
  <si>
    <t>x (measurement starts in 2022)</t>
  </si>
  <si>
    <t>Number of cases set for retrial in Basic Courts</t>
  </si>
  <si>
    <t>Amending the Law on Courts in order to establish and operate a branch of the Basic Court of Prishtina in Fushë Kosovë / Kosovo Polje.</t>
  </si>
  <si>
    <t>Number of delays sessions in courts</t>
  </si>
  <si>
    <t>Amending the Law on Courts in order to delete the Junik and Shtime branches.</t>
  </si>
  <si>
    <t>Drafting a Concept Paper for civil servants in the administration of courts and prosecution offices.</t>
  </si>
  <si>
    <t xml:space="preserve">Adopted Law </t>
  </si>
  <si>
    <t xml:space="preserve">Aprproved Concept Document </t>
  </si>
  <si>
    <t>Advancement of the statistical module, within CMIS, in accordance with all CEPEJ requirements</t>
  </si>
  <si>
    <t>New statistical module developed; Features of CMIS in accordance with the new statistical module; CMIS enables the collection, processing and publication of all data required by CEPEJ</t>
  </si>
  <si>
    <t xml:space="preserve">KJC human capacity building in relation to collected data analysis, aimed at developing policies based on data  </t>
  </si>
  <si>
    <t>The number of data analysis officers has increased; Officials are trained in data analysis</t>
  </si>
  <si>
    <t xml:space="preserve">  26,632 	</t>
  </si>
  <si>
    <t>Development of a plan to address delays in proceedings and periods of case inactivity .</t>
  </si>
  <si>
    <t>CMIS measured the number of cases returned from the Court of Appeals for retrial to the Basic Courts, in a consistent manner and the KJC publishes this data in their annual repors</t>
  </si>
  <si>
    <t>The number of cases returned for retrial is known; Number of cases returned for retrial is included in annual reports of the KJC</t>
  </si>
  <si>
    <t>The KJC undertakes the necessary regulatory actions and develops the technical features of CMIS to compell judges to include the reason for the delay and/or postponement of the hearing in the CMIS.</t>
  </si>
  <si>
    <t>The judge is obliged by regulations and features of CMIS to enter the reason for the delay/postponement of the hearing</t>
  </si>
  <si>
    <t>Court presidents report to the KJC on a quarterly basis on reasons for delays and/or adjournments od sessions</t>
  </si>
  <si>
    <t>Quarterly reports of the Presidents contain a special section in which it is reported about the reasons for delays</t>
  </si>
  <si>
    <t>Amending the Regulation on performance assessment of judges so that one of the criteria for assessing the performance of Court Presidents is the management of delays/adjorments and reporting on delays/adjournments of hearings</t>
  </si>
  <si>
    <t>2346.12</t>
  </si>
  <si>
    <t>Regulation on performance assessment amended</t>
  </si>
  <si>
    <t>Drafting the Concept Paper on Judicial and Prosecutorial Expertise</t>
  </si>
  <si>
    <t>7038.36</t>
  </si>
  <si>
    <t>Concept   document Approved</t>
  </si>
  <si>
    <t>Establishment of a single working group for reviewing the legislation in the commercial field</t>
  </si>
  <si>
    <t xml:space="preserve">Training of support staff in specialized commercial fields </t>
  </si>
  <si>
    <t xml:space="preserve"> - </t>
  </si>
  <si>
    <t>9 trainings delivered during the year.</t>
  </si>
  <si>
    <t>Awareness-raising activities to promote the inclusion of arbitration clauses in business contracts that include the enforcement of high-risk, time-sensitive activities</t>
  </si>
  <si>
    <t>One awareness media campaign within a year, that targets businesses; One roundtable discussion with businesses within the year.</t>
  </si>
  <si>
    <t>Strengthen the special division for oversight of free professions in the MoJ, with human resources for proper oversight of the mediation profession.</t>
  </si>
  <si>
    <t>MoJ has special oversight  for mediation</t>
  </si>
  <si>
    <t>Functionalization of the CMIS feature to enable electronic court summonses (service) to parties and their representatives</t>
  </si>
  <si>
    <t>The SMIL feature is functional; The parties are summoned to hearings electronically</t>
  </si>
  <si>
    <t>1,533,880</t>
  </si>
  <si>
    <t>1,493,880</t>
  </si>
  <si>
    <t xml:space="preserve">MoJ                 KJC               KPC           AoJ           </t>
  </si>
  <si>
    <t>Concept Document on the status of judges and prosecutors approved.</t>
  </si>
  <si>
    <t xml:space="preserve">The automatic random case assignment system contains judge's profile information and enables case assignment taking into account this expertise. </t>
  </si>
  <si>
    <t>Development of training plans for
areas that have been identified as deficient
for judges during the performance assessments in the justice sector and based on surveys of
Training Needs Assessment
conducted online by the Academy</t>
  </si>
  <si>
    <t>Development of training plans for
areas that have been identified as deficient
for prosecutors during performance assessments in the sector of justice and based on surveys of
Training Needs Assessment conducted online by the Academy</t>
  </si>
  <si>
    <t>Conduct training needs analysis of court and prosecution support staff</t>
  </si>
  <si>
    <t>Develop training plans for areas that have been identified as common shortcomings of court and prosecution support staff</t>
  </si>
  <si>
    <t>Design a new special training curriculum for Court Presidents and Chief Prosecutors, with a focus on advancing their managerial and other skills necessary for their leadership positions</t>
  </si>
  <si>
    <t>Compiled analysis; The analysis clearly identifies staff training needs.</t>
  </si>
  <si>
    <t>Plans designed and planned in the AoJ calendar</t>
  </si>
  <si>
    <t xml:space="preserve">Aprooved curricula </t>
  </si>
  <si>
    <t xml:space="preserve">2 trainings/seminars/study visits conducted during the year. 
</t>
  </si>
  <si>
    <t>Review of AoJ programs to find cases of domestic violence in order to advance them</t>
  </si>
  <si>
    <t xml:space="preserve">Online resources enriched.  </t>
  </si>
  <si>
    <t>Revised program; Recommendations for program change approved by AD</t>
  </si>
  <si>
    <t>Drafting the Concept Paper for the Academy of Justice which, among other things, provides clear rules for all types of training, gives AoJ the possibility  to issue internal regulatory acts, regulates the competence of governing bodies, committees and deals with its internal organization</t>
  </si>
  <si>
    <t>Aproved Concept Document</t>
  </si>
  <si>
    <t>The Concept Paper on the Academy examines the issue of potential conflict of interest when the Management Board and the Program Council decide on the annual training program, who later lecture on the same program modules, benefiting financially from them.</t>
  </si>
  <si>
    <t xml:space="preserve">Defining of strict and clear criteria for the selection of mentors and trainers. </t>
  </si>
  <si>
    <t xml:space="preserve">Criteria for selecting mentors and trainers are defined by law. </t>
  </si>
  <si>
    <t xml:space="preserve">Amend and supplement the Law on the Kosovo Judicial Council so that additional qualitative criteria are foreseen for judges with a permanent mandate to become members of the KJC   </t>
  </si>
  <si>
    <t>New Regulation of the KJC  on the recruitment, examination, appointment and reappointment of judges, enables inclusion of non-judge members in the KJC Appointment Commission.</t>
  </si>
  <si>
    <t xml:space="preserve">New Regulation  on the recruitment, examination, appointment and reappointment of judges contains the aforementioned elements. </t>
  </si>
  <si>
    <t xml:space="preserve">Amend and supplement the Law on KJC so that only candicated that were not policitcally active for the past three years are considered for membership for KJC. </t>
  </si>
  <si>
    <t>MoJ KPC</t>
  </si>
  <si>
    <t xml:space="preserve">Amend and supplement the Law on KPC so that only candicated that were not policitcally active for the past three years are considered for membership for KPC. </t>
  </si>
  <si>
    <t>The sub-legal act which is proposed to be drafted (the point above in KJC) provides for the construction of a secure base of questions for the qualification test and the written test with automatic selection of questions for the selection of new judges.</t>
  </si>
  <si>
    <t>The sub-legal act which is proposed to be drafted (the point above in KJC) , defines the structured methodology for the evaluation of the written test which includes the use of model answers supported by a matrix of results.</t>
  </si>
  <si>
    <t>The sub-legal act which is proposed to be drafted (the point above in KJC) foresees the concept of role play in the process of selection of new judges, where a candidate faces real life problems as part of the testing of the selection criteria.</t>
  </si>
  <si>
    <t>The sub-legal act which is proposed to be drafted (the point above in KPC) envisages the concept of role play in the process of selection of new prosecutors, where a candidate faces real life problems as part of the testing of selection criteria.</t>
  </si>
  <si>
    <t>New regulation on recruitment, examination, appointment and reappintment of judges establishes an engagement procedure for monitoring all stages of the recruitment process.</t>
  </si>
  <si>
    <t xml:space="preserve">New Regulation on recruitment, examination, appointment and reappointment of judges adopted. 
 </t>
  </si>
  <si>
    <t>Drafti a new Regulation on the recruitment, examination, appointment and reappointment of judges</t>
  </si>
  <si>
    <t>Draft a new Regulation on recruitment, appointment and reappointment of prosecutors</t>
  </si>
  <si>
    <t xml:space="preserve">New Regulation on  recruitment, appointment and reappointment of prosecutors provides for the possibility of including non-prosecutor members in the appointment commissions. </t>
  </si>
  <si>
    <t xml:space="preserve">New Regulation contains these specific elements. </t>
  </si>
  <si>
    <t>New KJC Regulation on the recruitment, examination, appointment and reappointment of judges provides for an  extended  mandate of REC members.</t>
  </si>
  <si>
    <t xml:space="preserve">New KJC Regulation on the process of recruitment, appointment and reappointment of prosecutors determines  the objective and comprehensive list of criteria for decisionmaking according to which KJC may refuse to implement the recommendations of the Appointments Commission and the obligation of KJC to justify in writing the refusal of the Commission recommendations. </t>
  </si>
  <si>
    <t xml:space="preserve">New KPC Regulation on the process of recruitment, appointment and reappointment of prosecutors determines  the objective and comprehensive list of criteria for decisionmaking according to which KPC may refuse to implement the recommendations of the Appointments Commission and the obligation of KPC to justify in writing the refusal of the Commission recommendations. </t>
  </si>
  <si>
    <t>Amend and supplement the Law on the KJC to provide for the possibility of appeal to the Supreme Court, with an expedited procedure, for candidates dissatisfied with the final decision on appointment by the KJC.</t>
  </si>
  <si>
    <t>MOJ, KJC</t>
  </si>
  <si>
    <t>MOJ, KPC</t>
  </si>
  <si>
    <t>Amend and supplement the Law on the KPC to provide for the possibility of appeal to the Supreme Court, with an expedited procedure, for candidates dissatisfied with the final decision on appointment by the KPC.</t>
  </si>
  <si>
    <t xml:space="preserve">
Amending and Supplementing the Regulation on the transfer and appointment of judges in order to determine the objective criteria for the evaluation of candidates, knowledge, skills and experience in exercising the specific role to which they want to transfer.
</t>
  </si>
  <si>
    <t xml:space="preserve">Amending and Supplementing the Regulation on the selection, appointment, evaluation, suspension and removal of presidents of courts and supervisory judges in order to determine the leadership and managerial skills required for the position of President of the Court which will be tested during the interview.                               </t>
  </si>
  <si>
    <t>New Regulation on the transfer and appointment of judges, adopted.</t>
  </si>
  <si>
    <t>New Regulation on the selection, appointment, evaluation, suspension and removal of presidents of courts and supervisory judges, adopted.</t>
  </si>
  <si>
    <t xml:space="preserve">Amending and supplementing the Law on State Prosecutor in order for the process for the appointment of the DCSP to be an objective process, based on competence, open, fair and competitive.                                            </t>
  </si>
  <si>
    <t>Policy measure: Independent and ongoing integrity checks of judges, prosecutors and support staff</t>
  </si>
  <si>
    <t xml:space="preserve">Drafting of the Law on Integrity Checks of Judges, Prosecutors and Support Staff which determines the establishment of a Special Integrity Control Unit, capable of conducting full integrity checks of judges, prosecutors and support staff.                                                                                           </t>
  </si>
  <si>
    <t>The Law on Integrity Control of Judges, Prosecutors and Support Staff  clearly defines the purpose of integrity checks.</t>
  </si>
  <si>
    <t xml:space="preserve">The Law on Integrity Control of Judges, Prosecutors and Support Staff provides for the conduct of regular integrity checks. </t>
  </si>
  <si>
    <t>The Law on Integrity Control of Judges, Prosecutors and Support Staff  separates the integrity control process from tother professional evaluations during the recruitment process.</t>
  </si>
  <si>
    <t>The Law on Integrity Control of Judges, Prosecutors and Support Staff  clearly sets out the relevant information that will be taken into account during the integrity check.</t>
  </si>
  <si>
    <t xml:space="preserve">1 training  conducted during the year. </t>
  </si>
  <si>
    <t>2021- 2023</t>
  </si>
  <si>
    <t>Organizie joint trainings for confiscation of property</t>
  </si>
  <si>
    <t>AD, KGJK, KPK, AAPSK</t>
  </si>
  <si>
    <t>4 trainings conducted during the year</t>
  </si>
  <si>
    <t>Drafting the Criminal Procedure Code to extend the legally allowed period for investigations into high-level corruption and organized crime offenses</t>
  </si>
  <si>
    <t>New Criminal Procedure Code adopted</t>
  </si>
  <si>
    <t>Drafting a Concept Document on the need for a special Law on the Status of Judges and Prosecutors, to define compulsory continuing legal education for prosecutors and judges</t>
  </si>
  <si>
    <t>MoJ, KJC, KPC, AJ</t>
  </si>
  <si>
    <t>Concept Document on the Status of Judges and Prosecutors approved</t>
  </si>
  <si>
    <t>Academy of Justice, AIS</t>
  </si>
  <si>
    <t>The AD Electronic Platform more accessible</t>
  </si>
  <si>
    <t>Amend the Law on KPC in order to eliminate the obligation for representation from each region in KPC.</t>
  </si>
  <si>
    <t>Amend the Law on KPC so that the Chief State Prosecutor is removed from the Council</t>
  </si>
  <si>
    <t xml:space="preserve">KPC law and composition of the council amended </t>
  </si>
  <si>
    <t>Basic trainings held during 2022.</t>
  </si>
  <si>
    <t>Rehabilitation programs for substance abuse, drafted</t>
  </si>
  <si>
    <t>2 trainings held during the period of 2021</t>
  </si>
  <si>
    <t>Drafting a Concept Paper for electronic surveillance of persons whose movement is restricted by a court decision, to analyze the inclusion of electronic monitoring</t>
  </si>
  <si>
    <t>Concept Document adopted</t>
  </si>
  <si>
    <t>At least three officials recruited</t>
  </si>
  <si>
    <t>MPB</t>
  </si>
  <si>
    <t>Law on Pensions of KP Police Officers and PIK Employees with Police Authorizations, adopted.</t>
  </si>
  <si>
    <t>MoJ, AAC</t>
  </si>
  <si>
    <t>Approved Administrative Instruction</t>
  </si>
  <si>
    <t>Drafting of an Administrative Instruction which provides for the establishment and functioning of joint investigation teams for the implementation of international cooperation</t>
  </si>
  <si>
    <t>Ethics trainings in KAPS for KP members, which include simulations of ethical dilemmas</t>
  </si>
  <si>
    <t>2 trainings held during the year</t>
  </si>
  <si>
    <t>8 trainings held during one year</t>
  </si>
  <si>
    <t>17336 cases</t>
  </si>
  <si>
    <t>10904 cases</t>
  </si>
  <si>
    <t>6870 cases</t>
  </si>
  <si>
    <t>298 days</t>
  </si>
  <si>
    <t>81 days</t>
  </si>
  <si>
    <t>72 days</t>
  </si>
  <si>
    <t>63 days</t>
  </si>
  <si>
    <t>852 days</t>
  </si>
  <si>
    <t>425 days</t>
  </si>
  <si>
    <t>306 days</t>
  </si>
  <si>
    <t>221 days</t>
  </si>
  <si>
    <t>787 days</t>
  </si>
  <si>
    <t>460 days</t>
  </si>
  <si>
    <t>323 days</t>
  </si>
  <si>
    <t>241 days</t>
  </si>
  <si>
    <t>225 days</t>
  </si>
  <si>
    <t>209 days</t>
  </si>
  <si>
    <t>Drafting a Concept Document on free legal aid so as to analyze that free legal aid is provided through a single body, and a single and coherent budget in civil, criminal, administrative, and minor offenses cases; provide clear criteria for the recruitment of qualified legal staff; to provide for the advancement of legal representation and legal aid in accordance with the ECtHR case law;</t>
  </si>
  <si>
    <t>Concept Document for Free Legal Aid approved</t>
  </si>
  <si>
    <t>Training program for AFLA staff, established and 2 trainings for AFLA staff within a year, conducted</t>
  </si>
  <si>
    <t>4 joint trainings for AFLA staff, judges and prosecutors conducted during the year</t>
  </si>
  <si>
    <t>2 awareness campaigns during the year, launched</t>
  </si>
  <si>
    <t>Information materials in the official languages ​​of the Republic of Kosovo published and distributed;</t>
  </si>
  <si>
    <t>2 number of public information sessions held during the year.</t>
  </si>
  <si>
    <t>Drafting relevant information and making it available to the public in the official languages ​​through a smartphone application, which provides information such as the location of the court(s) and prosecution offices, availability and schedule of public transportation, timing of hearings and similar information)</t>
  </si>
  <si>
    <t>Drafting relevant information and making them available to the public in official languages ​​through promotional materials such as brochures and posters, which contain information such as the location of the court(s) and the availability and schedule of public transportation, in order to provide public information that is easily accessible to citizens.</t>
  </si>
  <si>
    <t>Update KPC websites with essential and simplified information for the public in official languages, including legal information, templates of documents to be submitted to the court/prosecution and other instructions required by public.</t>
  </si>
  <si>
    <t>Establishment of Translation Units in Courts in order to manage translators and prioritize the translation of cases</t>
  </si>
  <si>
    <t>4 units established during 2022 and 5 units during 2023</t>
  </si>
  <si>
    <t>Establishment of a working group which will analyze the main legal framework in the Republic of Kosovo to identify discrepancies in the versions of laws in the official languages and to make the necessary recommendations to address them</t>
  </si>
  <si>
    <t>Analysis completed; Recommendation of the analysis approved by MoJ</t>
  </si>
  <si>
    <t>At least 2 meetings held between the KBA, lawyers, representatives of courts, mediation services, the Chamber of Mediators; coordinated communication between the KBA and the courts regarding mediation information; Standard ready made information for the parties regarding mediation clauses, model mediation agreements between the parties and mediators</t>
  </si>
  <si>
    <t>Individual and joint training program between the KBA, KJC, KPC and AoJ established 
1 joint training / meeting on the role of mediation held; mediation as a module of initial and ongoing legal training for lawyers.</t>
  </si>
  <si>
    <t>2 individual and joint trainings/meetings on the role of mediation</t>
  </si>
  <si>
    <t>Drafting the Law on Administrative Disputes</t>
  </si>
  <si>
    <t>MD, KGJK</t>
  </si>
  <si>
    <t>Adoption of the Law on Administrative Disputes</t>
  </si>
  <si>
    <t>Extend the mandate of the coordination mechanism between judicial and non-judicial institutions to combat gender-based violence, within the MoJ</t>
  </si>
  <si>
    <t>Government Decision on extending the competencies of the coordination mechanism for domestic violence, approved</t>
  </si>
  <si>
    <t>Establishment of a support mechanism for the Office of the National Coordinator</t>
  </si>
  <si>
    <t>The mechanism created</t>
  </si>
  <si>
    <t>Approve the decision on the annual analysis of court decisions related to cases of domestic and gender-based violence to assess whether the decisions are in line with the Kosovo Punishment Guidelines.</t>
  </si>
  <si>
    <t>Approve the decision on the annual analysis of indictments related to cases of domestic and gender-based violence to assess whether proposals for sentences and measures take into account the Kosovo Sentencing Guidelines.</t>
  </si>
  <si>
    <t>Approved decision of the KJC; Significant number of judicial decisions reviewed on an annual basis; Discussion of the assessment report in the KJC</t>
  </si>
  <si>
    <t>Approved decision of KPC; Significant number of judicially reviewed indictments on an annual basis; Discussion of the evaluation report in KPC</t>
  </si>
  <si>
    <t>CMIS analysis to see if the data needed to monitor and report crimes against the LGBTIQ + community are included and reflect the recommendations of this CMIS analysis to enable monitoring of the investigation, prosecution and sentencing of crimes against the LGBTIQ + community.</t>
  </si>
  <si>
    <t>CMIS contains and generates data specific to cases related to crimes against the LGBTIQ + community.</t>
  </si>
  <si>
    <t>4 specialized trainings for judges and prosecutors and lawyers</t>
  </si>
  <si>
    <t>Develop specialized systematic training programs for the staff of relevant institutions that have competencies for combating gender-based violence.</t>
  </si>
  <si>
    <t>Systematic training program, developed.</t>
  </si>
  <si>
    <t>4 separate and joint trainings for the staff of relevant institutions that have competencies in the field of combating gender-based violence</t>
  </si>
  <si>
    <t>Continuous and consistent reporting of data in the Integrated Domestic Violence Database</t>
  </si>
  <si>
    <t>The database is updated with data and annual reports are published</t>
  </si>
  <si>
    <t>MoJ and other institutions</t>
  </si>
  <si>
    <t>At least one report from each public institution regarding the addressing of the recommendations of the Ombudsperson Institution</t>
  </si>
  <si>
    <t>Established and functional coordination mechanism; 2 coordination meetings between the actors</t>
  </si>
  <si>
    <t xml:space="preserve">Drafting the Law on Execution of Criminal Sanctions for the determination of legal provisions guaranteeing: a) the right to doctors, regular and frequent medical visits to all correctional and detention centers; b) improve the complaint mechanism of detainees after sentencing (in legal and practical terms); c) provide an accessible, completely independent, expeditious and effective complaint system </t>
  </si>
  <si>
    <t>The Law on Execution of Criminal Sanctions approved</t>
  </si>
  <si>
    <t>Systematically translate selected case law of the ECtHR</t>
  </si>
  <si>
    <t>Selected case law of the ECtHR published, and disseminated in all courts and prosecution offices.</t>
  </si>
  <si>
    <t>Established and functional coordination mechanism; 2 meetings held; functional mediation offices in courts and prosecution offices</t>
  </si>
  <si>
    <t xml:space="preserve">Drafting of amendment to the Law on Bankruptcy in order to remove the current obstacles to its implementation in practice, better protection of creditors' interests, increase opportunities for debtors (businesses) to return into the market through reorganization, and providing the legal basis for the establishment of the Chamber of Bankruptcy Administrators. </t>
  </si>
  <si>
    <t>2 trainings held during the year.</t>
  </si>
  <si>
    <t>4 trainings, held.</t>
  </si>
  <si>
    <t>4 trainings held for notary staff</t>
  </si>
  <si>
    <t>4 trainings held for employees of private enforcement offices</t>
  </si>
  <si>
    <t>2 trainings, held.</t>
  </si>
  <si>
    <t>Signing of a Memorandum of Understanding which envisages using the experience and capacities of non-governmental organizations in promoting good practices for judges, prosecutors, and support staff in matters related to corruption, organized crime, access to justice, instruments, enforcement measures , improving standards and strengthening oversight of anti-corruption measures, and more.</t>
  </si>
  <si>
    <t>1 workshop conducted.</t>
  </si>
  <si>
    <t>Amendment of Regulation No. 31/2013 on the internal organization of the Ministry of Justice so as to provide for the establishment of the Department for Legislative Policies (Primary Legislation) of the Judiciary</t>
  </si>
  <si>
    <t>Regular meetings of the coordination mechanism consisting of all actors of justice, for the purpose of coordination on the implementation of the Strategy and other issues related to their competencies.</t>
  </si>
  <si>
    <t>The coordination mechanism consisting of all justice actors is functional; 2 meetings of the mechanism are held within the year.</t>
  </si>
  <si>
    <t>Training of the IT Division, in order to involve them in certain issues in the implementation of IT systems in the judiciary, while respecting the independence of the judiciary and the prosecution.</t>
  </si>
  <si>
    <t>2 trainings conducted.</t>
  </si>
  <si>
    <t>Carrying out regular evaluation of the efficiency of the justice system in Kosovo based on the CEPEJ methodology</t>
  </si>
  <si>
    <t>Publication of evaluation analysis and analyzed data</t>
  </si>
  <si>
    <t>9 cases</t>
  </si>
  <si>
    <t xml:space="preserve">Drafting of the Law on the Agency for Prevention of Corruption, in order to focus the Agency's mandate on preventing corruption. </t>
  </si>
  <si>
    <t>Law on the Agency adopted.</t>
  </si>
  <si>
    <t>Amending and supplementing the Regulation on the internal organization and systematization of jobs in the Agency in order to provide the establishment of a mechanism for anti-corruption evaluation of legislation.</t>
  </si>
  <si>
    <t xml:space="preserve">Amending and supplementing the Regulation on the internal organization and systematization of jobs in the Agency in order to provide the establishment of a mechanism for risk assesment. </t>
  </si>
  <si>
    <t xml:space="preserve">Amending and supplementing the Regulation on the internal organization and systematization of jobs in the Agency in order to provide the establishment of a mechanism for monitoring the implementation of integrity plans. </t>
  </si>
  <si>
    <t>Policy measure: Improving the work of the Special Investigation Unit in the Kosovo Police</t>
  </si>
  <si>
    <t>Amending  the Law on SPRK in order to determine the legal basis for cooperation between the SPRK and the Special Investigation Unit</t>
  </si>
  <si>
    <t>Drafting a secondary legislation, based on the amended law on SPRK, which will define the procedure for joint work between the SPRK and the Special Investigation Unit.</t>
  </si>
  <si>
    <t>MoJ KPC MIA</t>
  </si>
  <si>
    <t>Adopted Law</t>
  </si>
  <si>
    <t>Building the professional capacity of police officers of the Special Investigation Unit to conduct investigations into high-level corruption cases.</t>
  </si>
  <si>
    <t>2 specialized trainings conducted during the year.</t>
  </si>
  <si>
    <t>Functionalization of the Directorate for Combating Corruption and Organized Crime.</t>
  </si>
  <si>
    <t>Recruitment of officers in the Directorate for Combating Corruption and Organized Crime, based on an assessment for human resources needs.</t>
  </si>
  <si>
    <t>Assigning judges to adjudicate high-level corruption cases.</t>
  </si>
  <si>
    <t>3 trainings conducted during the year.</t>
  </si>
  <si>
    <t>Drafting of the Law on Declaration, origin and control of property of senior public officials and on declaration, origin and control of gifts of all officials (Law on DP) in order to distinguish between different categories of public officials in accordance with their positions and the level of risk they pose in terms of their propensity for corruption.</t>
  </si>
  <si>
    <t xml:space="preserve">The Law on declaration, origin and control of property of senior public officials and on declaration, origin and control of gifts of all officials adopted. </t>
  </si>
  <si>
    <t>Drafting new forms for asset declaration regarding the amendments to the Law on AD in order to distinguish between first declarations and repeated declarations.</t>
  </si>
  <si>
    <t>Drafting of the Law on AD in order to remove the reference 'official persons'.</t>
  </si>
  <si>
    <t xml:space="preserve">Harmonization of the definition 'senior public officer' in the Law on AD and Law no. 06/L-011 on Prevention of Conflict of Interest in Discharge of a public function. </t>
  </si>
  <si>
    <t xml:space="preserve">Drafting of the Law on AD in order to determine the criteria for the selection of declaring entities by scope of institutions, hierarchy, position and risk of corruption.
</t>
  </si>
  <si>
    <t xml:space="preserve">Drafting of the Law on AD in order to determine whether the annual income of declarants is reported as gross or net income. </t>
  </si>
  <si>
    <t xml:space="preserve">Drafting of the Law on AD in order to introduce the obligation to declare beneficiary property in addition to legal property. 
</t>
  </si>
  <si>
    <t xml:space="preserve">Drafting of the Law on AD in order to oblige high-level public officials to declare trusts or savings created for their family members. </t>
  </si>
  <si>
    <t>Drafting of the Law on AD in order to equip the Agency with the competence to control the gift registers of public institutions.</t>
  </si>
  <si>
    <t xml:space="preserve">Drafting of the Law on AD in order to define the procedures related to the acceptance of occasional (non-protocol) gifts by senior public officials, clear means of their control and verification. </t>
  </si>
  <si>
    <t xml:space="preserve">Drafting of the Law on AD in order to clarify whether the subjects of the declaration are allowed to receive gifts from family members without any restrictions on value and / or frequency of time. 
</t>
  </si>
  <si>
    <t>Drafting of the Law on Agency for Prevention of Corruption in order to equip the Agency with the competence to impose administrative and disciplinary sanctions for non-declaration of the gift.</t>
  </si>
  <si>
    <t xml:space="preserve">Drafting of the Law on AD in order to provide credibility control to determine assets, income and gifts declared in sources and legal origin, presented by the public official. </t>
  </si>
  <si>
    <t xml:space="preserve">Drafting of the Law on AD in order to control statements against other sources of information, such as the internet, media reporting, etc. </t>
  </si>
  <si>
    <t xml:space="preserve">Drafting of the Law on AD in order to determine the manner of verification of the real market values of the reported property. </t>
  </si>
  <si>
    <t xml:space="preserve">Drafting of the Law on AD in order to determine the possibility of cooperation of the Agency with foreign state bodies, for purposes of the implementation of the Law on AD.  </t>
  </si>
  <si>
    <t>Drafting of the Law on AD in order to establish special and applicable procedures for filing and verifying property declarations of officials working secretly and / or in intelligence services and / or holding positions in military formations and state authorities that perform operational and detective activities.</t>
  </si>
  <si>
    <t>Drafting of the Law on AD in order to determine the competence of the ACA to impose administrative sanctions, establish administrative and/or disciplinary liability for non-submission of the declaration of propeerty, as well as for delayed and/or incomplete submissions.</t>
  </si>
  <si>
    <t xml:space="preserve">Drafting of the Law on AD in order to clearly define the internal property that must be exhausted, before qualifying non-declaration or false declaration of assets as a criminal offence. </t>
  </si>
  <si>
    <t xml:space="preserve">Law on AD adopted. </t>
  </si>
  <si>
    <t xml:space="preserve">Law on AD adopted.  </t>
  </si>
  <si>
    <t xml:space="preserve">Law on the Agency adopted. </t>
  </si>
  <si>
    <t>Drafting of the Law on Asset Declaration in order to determine the full, mandatory verification in the following cases: (a) all declarations submitted by senior public officials and (b) risk-based declarations of senior public officials holding anti-corruption positions that are determined through risk analysis.</t>
  </si>
  <si>
    <t>Defining the provisions, in agreement with the ACA and with the approval of the state intelligence, military and security agencies, regarding the public display of the declarations of the persons belonging to these agencies, with the purpose of strengthening the regulations provided in article 12 of the Law on Access to Public Documents, which sets the minimum standard for exceptions to the right of access to documents.</t>
  </si>
  <si>
    <t>2022 -          2023</t>
  </si>
  <si>
    <t>2022 -           2023</t>
  </si>
  <si>
    <t xml:space="preserve">The KJC continues to update the website with essential information for the public, in both official languages ​​including: court decisions published immediately upon receipt; access to analytical and comprehensive reports with information on the processes of appointments, promotions, assessments, disciplinary proceedings, relevant information on the work and activities of the KJC and action plans, the results of regular consultations between the KJC/KPC and courts/prosecutio offices on follow-up activities of issues identified through various assessment mechanisms  </t>
  </si>
  <si>
    <t xml:space="preserve"> KPC continues to update the website containing essential information for the public, in both official languages ​​including: prosecutors' decisions are published immediately upon receipt; access to analytical and comprehensive reports with information on appointment processes, promotions, assessments, disciplinary proceedings, relevant information regarding the work and activities of the KPC and action plans, including the results of regular consultations between the KJC/KPC and courts/prosecutors for follow-up activities of issues identified through various assessment mechanisms</t>
  </si>
  <si>
    <t xml:space="preserve">The KJC ensures the implementation of legal criteria for the transfer and promotion of judges and reports on them, in order to improve the practices of promotion of judges through transfers  </t>
  </si>
  <si>
    <t xml:space="preserve">KPC closely monitors the implementation of legal criteria for the transfer and promotion of prosecutors and reports on them, in order to improve the practices of promoting prosecutors through transfers.   </t>
  </si>
  <si>
    <t xml:space="preserve">Enabling and consistent implementation of automatic case assignment to judges  </t>
  </si>
  <si>
    <t xml:space="preserve">Drafting a Concept Paper on the need for a special law on the status of judges and prosecutors which defines the duties and responsibilities of judges and prosecutors, all instruments and career development opportunities, and clarifies the competencies between the KJC, KPC- and AJ.                                                                     </t>
  </si>
  <si>
    <t>Advancing and enriching online resources for professional development of justice sector staff.</t>
  </si>
  <si>
    <t>Integrity checks performed every x years.</t>
  </si>
  <si>
    <t>Drafting of an Administrative Instruction which provides for the establishment and functioning of joint investigation teams at the inter-institutional level</t>
  </si>
  <si>
    <t>Drafting the Law on Pensions of KP Police Officers and PIK employees with police authorizations, to reduce the retirement age</t>
  </si>
  <si>
    <t>Drafting and updating the public relations strategy for better use of social media in building public relations</t>
  </si>
  <si>
    <t>Strategy approved</t>
  </si>
  <si>
    <t>Improving the coordination mechanisms between KP and PIK regarding regular and extraordinary inspections</t>
  </si>
  <si>
    <t>Harmonization and updating of Standard Operating Procedures (SOPs) that address various forms of domestic violence and gender-based violence for the purpose of improved response and intervention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</si>
</sst>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_);_(* \(#,##0.00\);_(* &quot;-&quot;??_);_(@_)"/>
    <numFmt numFmtId="165" formatCode="_(* #,##0_);_(* \(#,##0\);_(* &quot;-&quot;??_);_(@_)"/>
  </numFmts>
  <fonts count="23" x14ac:knownFonts="1">
    <font>
      <sz val="11"/>
      <color theme="1"/>
      <name val="Calibri"/>
      <family val="2"/>
      <scheme val="minor"/>
    </font>
    <font>
      <sz val="11"/>
      <color theme="1"/>
      <name val="Arial Narrow"/>
      <family val="2"/>
    </font>
    <font>
      <b/>
      <sz val="10"/>
      <color theme="1"/>
      <name val="Arial Narrow"/>
      <family val="2"/>
    </font>
    <font>
      <sz val="10"/>
      <color theme="1"/>
      <name val="Arial Narrow"/>
      <family val="2"/>
    </font>
    <font>
      <b/>
      <i/>
      <sz val="10"/>
      <color theme="1"/>
      <name val="Arial Narrow"/>
      <family val="2"/>
    </font>
    <font>
      <i/>
      <sz val="10"/>
      <color theme="1"/>
      <name val="Arial Narrow"/>
      <family val="2"/>
    </font>
    <font>
      <sz val="10"/>
      <name val="Arial Narrow"/>
      <family val="2"/>
    </font>
    <font>
      <i/>
      <sz val="10"/>
      <name val="Arial Narrow"/>
      <family val="2"/>
    </font>
    <font>
      <b/>
      <i/>
      <sz val="10"/>
      <name val="Arial Narrow"/>
      <family val="2"/>
    </font>
    <font>
      <b/>
      <sz val="10"/>
      <name val="Arial Narrow"/>
      <family val="2"/>
    </font>
    <font>
      <sz val="10"/>
      <name val="Arial"/>
      <family val="2"/>
    </font>
    <font>
      <b/>
      <sz val="10"/>
      <name val="Arial"/>
      <family val="2"/>
    </font>
    <font>
      <sz val="8"/>
      <name val="Calibri"/>
      <family val="2"/>
      <scheme val="minor"/>
    </font>
    <font>
      <b/>
      <i/>
      <sz val="11"/>
      <color theme="1"/>
      <name val="Arial Narrow"/>
      <family val="2"/>
    </font>
    <font>
      <sz val="10"/>
      <color rgb="FF000000"/>
      <name val="Arial Narrow"/>
      <family val="2"/>
    </font>
    <font>
      <b/>
      <sz val="10"/>
      <color rgb="FF000000"/>
      <name val="Arial Narrow"/>
      <family val="2"/>
    </font>
    <font>
      <sz val="11"/>
      <name val="Arial"/>
      <family val="2"/>
    </font>
    <font>
      <sz val="10"/>
      <color theme="1"/>
      <name val="Arial Narrow"/>
      <family val="2"/>
    </font>
    <font>
      <sz val="10"/>
      <color rgb="FFFF0000"/>
      <name val="Arial Narrow"/>
      <family val="2"/>
    </font>
    <font>
      <sz val="11"/>
      <name val="Arial Narrow"/>
      <family val="2"/>
    </font>
    <font>
      <sz val="11"/>
      <name val="Calibri"/>
      <family val="2"/>
      <scheme val="minor"/>
    </font>
    <font>
      <sz val="10"/>
      <name val="Calibri"/>
      <family val="2"/>
      <scheme val="minor"/>
    </font>
    <font>
      <sz val="10"/>
      <color theme="1"/>
      <name val="Calibri"/>
      <family val="2"/>
      <scheme val="minor"/>
    </font>
  </fonts>
  <fills count="17">
    <fill>
      <patternFill patternType="none"/>
    </fill>
    <fill>
      <patternFill patternType="gray125"/>
    </fill>
    <fill>
      <patternFill patternType="solid">
        <fgColor rgb="FFBDD6EE"/>
        <bgColor indexed="64"/>
      </patternFill>
    </fill>
    <fill>
      <patternFill patternType="solid">
        <fgColor rgb="FFBFBFBF"/>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0"/>
        <bgColor theme="0"/>
      </patternFill>
    </fill>
    <fill>
      <patternFill patternType="solid">
        <fgColor rgb="FFF2F2F2"/>
        <bgColor rgb="FFF2F2F2"/>
      </patternFill>
    </fill>
    <fill>
      <patternFill patternType="solid">
        <fgColor rgb="FFF2F2F2"/>
        <bgColor indexed="64"/>
      </patternFill>
    </fill>
    <fill>
      <patternFill patternType="solid">
        <fgColor theme="0"/>
        <bgColor rgb="FFFFFF00"/>
      </patternFill>
    </fill>
    <fill>
      <patternFill patternType="solid">
        <fgColor theme="0"/>
        <bgColor rgb="FFFF0000"/>
      </patternFill>
    </fill>
    <fill>
      <patternFill patternType="solid">
        <fgColor theme="0"/>
        <bgColor rgb="FFF2F2F2"/>
      </patternFill>
    </fill>
  </fills>
  <borders count="6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thin">
        <color theme="4" tint="0.39997558519241921"/>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right/>
      <top/>
      <bottom style="medium">
        <color rgb="FF000000"/>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style="thin">
        <color rgb="FF000000"/>
      </right>
      <top style="medium">
        <color rgb="FF000000"/>
      </top>
      <bottom/>
      <diagonal/>
    </border>
    <border>
      <left/>
      <right/>
      <top style="medium">
        <color rgb="FF000000"/>
      </top>
      <bottom style="medium">
        <color indexed="64"/>
      </bottom>
      <diagonal/>
    </border>
    <border>
      <left/>
      <right/>
      <top style="medium">
        <color rgb="FF000000"/>
      </top>
      <bottom/>
      <diagonal/>
    </border>
  </borders>
  <cellStyleXfs count="1">
    <xf numFmtId="0" fontId="0" fillId="0" borderId="0"/>
  </cellStyleXfs>
  <cellXfs count="692">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0" borderId="1" xfId="0" applyFont="1" applyBorder="1" applyAlignment="1">
      <alignment horizontal="center" vertical="center" wrapText="1"/>
    </xf>
    <xf numFmtId="0" fontId="3" fillId="6" borderId="12" xfId="0" applyFont="1" applyFill="1" applyBorder="1" applyAlignment="1">
      <alignment vertical="center" wrapText="1"/>
    </xf>
    <xf numFmtId="0" fontId="3" fillId="6" borderId="11" xfId="0" applyFont="1" applyFill="1" applyBorder="1" applyAlignment="1">
      <alignment vertical="center" wrapText="1"/>
    </xf>
    <xf numFmtId="0" fontId="3" fillId="6" borderId="4" xfId="0" applyFont="1" applyFill="1" applyBorder="1" applyAlignment="1">
      <alignment vertical="center" wrapText="1"/>
    </xf>
    <xf numFmtId="0" fontId="2" fillId="7" borderId="4" xfId="0" applyFont="1" applyFill="1" applyBorder="1" applyAlignment="1">
      <alignment vertical="center" wrapText="1"/>
    </xf>
    <xf numFmtId="0" fontId="2" fillId="4" borderId="14" xfId="0" applyFont="1" applyFill="1" applyBorder="1" applyAlignment="1">
      <alignment vertical="center" wrapText="1"/>
    </xf>
    <xf numFmtId="0" fontId="2" fillId="4" borderId="5" xfId="0" applyFont="1" applyFill="1" applyBorder="1" applyAlignment="1">
      <alignment vertical="center" wrapText="1"/>
    </xf>
    <xf numFmtId="0" fontId="3" fillId="5" borderId="4" xfId="0" applyFont="1" applyFill="1" applyBorder="1" applyAlignment="1">
      <alignment vertical="center" wrapText="1"/>
    </xf>
    <xf numFmtId="0" fontId="3" fillId="0" borderId="0" xfId="0" applyFont="1"/>
    <xf numFmtId="0" fontId="3" fillId="0" borderId="0" xfId="0" applyFont="1" applyAlignment="1">
      <alignment vertical="center"/>
    </xf>
    <xf numFmtId="0" fontId="3" fillId="8" borderId="6" xfId="0" applyFont="1" applyFill="1" applyBorder="1" applyAlignment="1">
      <alignment vertical="center" wrapText="1"/>
    </xf>
    <xf numFmtId="0" fontId="2" fillId="8" borderId="4" xfId="0" applyFont="1" applyFill="1" applyBorder="1" applyAlignment="1">
      <alignment vertical="center" wrapText="1"/>
    </xf>
    <xf numFmtId="0" fontId="2" fillId="0" borderId="9"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3" fillId="6" borderId="4" xfId="0" applyFont="1" applyFill="1" applyBorder="1" applyAlignment="1">
      <alignment horizontal="left" vertical="center" wrapText="1"/>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2" fillId="5" borderId="16"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20"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7" borderId="6" xfId="0" applyFont="1" applyFill="1" applyBorder="1" applyAlignment="1">
      <alignment vertical="center" wrapText="1"/>
    </xf>
    <xf numFmtId="0" fontId="4" fillId="7" borderId="6" xfId="0" applyFont="1" applyFill="1" applyBorder="1" applyAlignment="1">
      <alignment horizontal="left" vertical="center" wrapText="1"/>
    </xf>
    <xf numFmtId="0" fontId="4" fillId="8" borderId="6" xfId="0" applyFont="1" applyFill="1" applyBorder="1" applyAlignment="1">
      <alignment horizontal="left" vertical="center" wrapText="1"/>
    </xf>
    <xf numFmtId="0" fontId="3" fillId="0" borderId="0" xfId="0" applyFont="1" applyBorder="1"/>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0" fillId="0" borderId="0" xfId="0"/>
    <xf numFmtId="0" fontId="1" fillId="0" borderId="0" xfId="0" applyFont="1"/>
    <xf numFmtId="0" fontId="2" fillId="3" borderId="4" xfId="0" applyFont="1" applyFill="1" applyBorder="1" applyAlignment="1">
      <alignment vertical="center" wrapText="1"/>
    </xf>
    <xf numFmtId="0" fontId="2" fillId="3" borderId="5" xfId="0" applyFont="1" applyFill="1" applyBorder="1" applyAlignment="1">
      <alignment vertical="center" wrapText="1"/>
    </xf>
    <xf numFmtId="0" fontId="2" fillId="0" borderId="4"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4" xfId="0" applyFont="1" applyFill="1" applyBorder="1" applyAlignment="1">
      <alignment vertical="center" wrapText="1"/>
    </xf>
    <xf numFmtId="0" fontId="3" fillId="0" borderId="4" xfId="0" applyFont="1" applyBorder="1" applyAlignment="1">
      <alignment vertical="center" wrapText="1"/>
    </xf>
    <xf numFmtId="0" fontId="2" fillId="5"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3" fillId="0" borderId="6" xfId="0" applyFont="1" applyBorder="1" applyAlignment="1">
      <alignment horizontal="center" vertical="center" wrapText="1"/>
    </xf>
    <xf numFmtId="0" fontId="5" fillId="5" borderId="6" xfId="0" applyFont="1" applyFill="1" applyBorder="1" applyAlignment="1">
      <alignment horizontal="left" vertical="center" wrapText="1"/>
    </xf>
    <xf numFmtId="0" fontId="2" fillId="5" borderId="4" xfId="0" applyFont="1" applyFill="1" applyBorder="1" applyAlignment="1">
      <alignment horizontal="left" vertical="center" wrapText="1"/>
    </xf>
    <xf numFmtId="0" fontId="5" fillId="5" borderId="6" xfId="0" applyFont="1" applyFill="1" applyBorder="1" applyAlignment="1">
      <alignment horizontal="left" wrapText="1"/>
    </xf>
    <xf numFmtId="0" fontId="3" fillId="0" borderId="1" xfId="0" applyFont="1" applyBorder="1" applyAlignment="1">
      <alignment vertical="center" wrapText="1"/>
    </xf>
    <xf numFmtId="0" fontId="3" fillId="0" borderId="5" xfId="0" applyFont="1" applyBorder="1" applyAlignment="1">
      <alignment vertical="center" wrapText="1"/>
    </xf>
    <xf numFmtId="0" fontId="1" fillId="0" borderId="0" xfId="0" applyFont="1" applyAlignment="1">
      <alignment wrapText="1"/>
    </xf>
    <xf numFmtId="0" fontId="2" fillId="4" borderId="7" xfId="0" applyFont="1" applyFill="1" applyBorder="1" applyAlignment="1">
      <alignment vertical="center"/>
    </xf>
    <xf numFmtId="0" fontId="2" fillId="4" borderId="3" xfId="0" applyFont="1" applyFill="1" applyBorder="1" applyAlignment="1">
      <alignment vertical="center"/>
    </xf>
    <xf numFmtId="0" fontId="2" fillId="4" borderId="2" xfId="0" applyFont="1" applyFill="1" applyBorder="1" applyAlignment="1">
      <alignment vertical="center"/>
    </xf>
    <xf numFmtId="0" fontId="6" fillId="0" borderId="6" xfId="0" applyFont="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0" fontId="3" fillId="6" borderId="6"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3" xfId="0" applyFont="1" applyBorder="1" applyAlignment="1">
      <alignment vertical="center" wrapText="1"/>
    </xf>
    <xf numFmtId="0" fontId="3" fillId="0" borderId="6" xfId="0" applyFont="1" applyBorder="1" applyAlignment="1">
      <alignment horizontal="left" vertical="center" wrapText="1"/>
    </xf>
    <xf numFmtId="0" fontId="3" fillId="3" borderId="5" xfId="0" applyFont="1" applyFill="1" applyBorder="1" applyAlignment="1">
      <alignment horizontal="center" vertical="center" wrapText="1"/>
    </xf>
    <xf numFmtId="0" fontId="2" fillId="0" borderId="6" xfId="0" applyFont="1" applyBorder="1" applyAlignment="1">
      <alignment vertical="center" wrapText="1"/>
    </xf>
    <xf numFmtId="0" fontId="2" fillId="5" borderId="6" xfId="0" applyFont="1" applyFill="1" applyBorder="1" applyAlignment="1">
      <alignment vertical="center" wrapText="1"/>
    </xf>
    <xf numFmtId="0" fontId="2" fillId="5" borderId="0" xfId="0" applyFont="1" applyFill="1" applyBorder="1" applyAlignment="1">
      <alignment vertical="center" wrapText="1"/>
    </xf>
    <xf numFmtId="0" fontId="2" fillId="5" borderId="3" xfId="0" applyFont="1" applyFill="1" applyBorder="1" applyAlignment="1">
      <alignment vertical="center" wrapText="1"/>
    </xf>
    <xf numFmtId="0" fontId="2" fillId="5" borderId="6" xfId="0" applyFont="1" applyFill="1" applyBorder="1" applyAlignment="1">
      <alignment horizontal="left" vertical="center" wrapText="1"/>
    </xf>
    <xf numFmtId="0" fontId="2" fillId="5" borderId="4" xfId="0" applyFont="1" applyFill="1" applyBorder="1" applyAlignment="1">
      <alignment vertical="center" wrapText="1"/>
    </xf>
    <xf numFmtId="0" fontId="3" fillId="0" borderId="1" xfId="0" applyFont="1" applyFill="1" applyBorder="1" applyAlignment="1">
      <alignment horizontal="left" vertical="center" wrapText="1"/>
    </xf>
    <xf numFmtId="0" fontId="4" fillId="5" borderId="6" xfId="0" applyFont="1" applyFill="1" applyBorder="1" applyAlignment="1">
      <alignment horizontal="left" vertical="center" wrapText="1"/>
    </xf>
    <xf numFmtId="0" fontId="3" fillId="0" borderId="1" xfId="0" applyFont="1" applyFill="1" applyBorder="1" applyAlignment="1">
      <alignment horizontal="justify" vertical="center"/>
    </xf>
    <xf numFmtId="0" fontId="3" fillId="6" borderId="1" xfId="0" applyFont="1" applyFill="1" applyBorder="1" applyAlignment="1">
      <alignment horizontal="justify" vertical="center"/>
    </xf>
    <xf numFmtId="0" fontId="4" fillId="5"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6" fillId="0" borderId="4" xfId="0" applyFont="1" applyBorder="1" applyAlignment="1">
      <alignment vertical="center" wrapText="1"/>
    </xf>
    <xf numFmtId="0" fontId="3" fillId="0" borderId="5" xfId="0" applyFont="1" applyFill="1" applyBorder="1" applyAlignment="1">
      <alignment horizontal="justify" vertical="center"/>
    </xf>
    <xf numFmtId="0" fontId="2" fillId="5" borderId="5"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3" fillId="0" borderId="17" xfId="0" applyFont="1" applyBorder="1" applyAlignment="1">
      <alignment vertical="center" wrapText="1"/>
    </xf>
    <xf numFmtId="0" fontId="3" fillId="0" borderId="15" xfId="0" applyFont="1" applyFill="1" applyBorder="1" applyAlignment="1">
      <alignment horizontal="justify" vertical="center"/>
    </xf>
    <xf numFmtId="0" fontId="2" fillId="5" borderId="1" xfId="0" applyFont="1" applyFill="1" applyBorder="1" applyAlignment="1">
      <alignment horizontal="center" vertical="center" wrapText="1"/>
    </xf>
    <xf numFmtId="0" fontId="3" fillId="0" borderId="6" xfId="0" applyFont="1" applyBorder="1" applyAlignment="1">
      <alignment vertical="center" wrapText="1"/>
    </xf>
    <xf numFmtId="0" fontId="3" fillId="0" borderId="0" xfId="0" applyFont="1" applyAlignment="1">
      <alignment wrapText="1"/>
    </xf>
    <xf numFmtId="0" fontId="2" fillId="0" borderId="4" xfId="0" applyFont="1" applyFill="1" applyBorder="1" applyAlignment="1">
      <alignment vertical="center" wrapText="1"/>
    </xf>
    <xf numFmtId="0" fontId="2" fillId="9" borderId="4" xfId="0" applyFont="1" applyFill="1" applyBorder="1" applyAlignment="1">
      <alignment vertical="center" wrapText="1"/>
    </xf>
    <xf numFmtId="0" fontId="2" fillId="9" borderId="5" xfId="0" applyFont="1" applyFill="1" applyBorder="1" applyAlignment="1">
      <alignment vertical="center" wrapText="1"/>
    </xf>
    <xf numFmtId="0" fontId="2" fillId="3" borderId="1" xfId="0" applyFont="1" applyFill="1" applyBorder="1" applyAlignment="1">
      <alignment vertical="center" wrapText="1"/>
    </xf>
    <xf numFmtId="0" fontId="2" fillId="3" borderId="14" xfId="0" applyFont="1" applyFill="1" applyBorder="1" applyAlignment="1">
      <alignment vertical="center" wrapText="1"/>
    </xf>
    <xf numFmtId="0" fontId="3" fillId="0" borderId="6" xfId="0" applyFont="1" applyFill="1" applyBorder="1" applyAlignment="1">
      <alignment horizontal="center"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3" fillId="0" borderId="7" xfId="0" applyFont="1" applyBorder="1" applyAlignment="1">
      <alignment vertical="center" wrapText="1"/>
    </xf>
    <xf numFmtId="0" fontId="2" fillId="2" borderId="2" xfId="0" applyFont="1" applyFill="1" applyBorder="1" applyAlignment="1">
      <alignment horizontal="center" vertical="center" wrapText="1"/>
    </xf>
    <xf numFmtId="0" fontId="3" fillId="0" borderId="7" xfId="0" applyFont="1" applyFill="1" applyBorder="1" applyAlignment="1">
      <alignment vertical="center" wrapText="1"/>
    </xf>
    <xf numFmtId="0" fontId="3" fillId="0" borderId="2" xfId="0" applyFont="1" applyFill="1" applyBorder="1" applyAlignment="1">
      <alignment vertical="center" wrapText="1"/>
    </xf>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0" borderId="13" xfId="0" applyFont="1" applyFill="1" applyBorder="1" applyAlignment="1">
      <alignment horizontal="left" vertical="center" wrapText="1"/>
    </xf>
    <xf numFmtId="0" fontId="3" fillId="0" borderId="1" xfId="0" applyFont="1" applyBorder="1" applyAlignment="1">
      <alignment wrapText="1"/>
    </xf>
    <xf numFmtId="0" fontId="3" fillId="0" borderId="19" xfId="0" applyFont="1" applyBorder="1"/>
    <xf numFmtId="0" fontId="2" fillId="0" borderId="1" xfId="0" applyFont="1" applyFill="1" applyBorder="1" applyAlignment="1">
      <alignment vertical="center" wrapText="1"/>
    </xf>
    <xf numFmtId="0" fontId="2" fillId="0" borderId="16" xfId="0" applyFont="1" applyFill="1" applyBorder="1" applyAlignment="1">
      <alignment vertical="center" wrapText="1"/>
    </xf>
    <xf numFmtId="0" fontId="2" fillId="0" borderId="4" xfId="0" applyFont="1" applyFill="1" applyBorder="1" applyAlignment="1">
      <alignment horizontal="left" vertical="center" wrapText="1"/>
    </xf>
    <xf numFmtId="0" fontId="2" fillId="4" borderId="21" xfId="0" applyFont="1" applyFill="1" applyBorder="1" applyAlignment="1">
      <alignment vertical="center" wrapText="1"/>
    </xf>
    <xf numFmtId="0" fontId="2" fillId="0" borderId="21"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1" xfId="0" applyFont="1" applyFill="1" applyBorder="1" applyAlignment="1">
      <alignment horizontal="center" vertical="center" wrapText="1"/>
    </xf>
    <xf numFmtId="0" fontId="5" fillId="5" borderId="21" xfId="0" applyFont="1" applyFill="1" applyBorder="1" applyAlignment="1">
      <alignment horizontal="left" vertical="center" wrapText="1"/>
    </xf>
    <xf numFmtId="0" fontId="2" fillId="5" borderId="21" xfId="0" applyFont="1" applyFill="1" applyBorder="1" applyAlignment="1">
      <alignment horizontal="center" vertical="center" wrapText="1"/>
    </xf>
    <xf numFmtId="0" fontId="3" fillId="0" borderId="21" xfId="0" applyFont="1" applyBorder="1" applyAlignment="1">
      <alignment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4" borderId="25" xfId="0" applyFont="1" applyFill="1" applyBorder="1" applyAlignment="1">
      <alignment vertical="center" wrapText="1"/>
    </xf>
    <xf numFmtId="0" fontId="2" fillId="4" borderId="26" xfId="0" applyFont="1" applyFill="1" applyBorder="1" applyAlignment="1">
      <alignment vertical="center" wrapText="1"/>
    </xf>
    <xf numFmtId="0" fontId="2" fillId="0" borderId="25" xfId="0" applyFont="1" applyBorder="1" applyAlignment="1">
      <alignment vertical="center" wrapText="1"/>
    </xf>
    <xf numFmtId="0" fontId="2" fillId="0" borderId="25" xfId="0" applyFont="1" applyFill="1" applyBorder="1" applyAlignment="1">
      <alignment vertical="center" wrapText="1"/>
    </xf>
    <xf numFmtId="0" fontId="2" fillId="5" borderId="25" xfId="0" applyFont="1" applyFill="1" applyBorder="1" applyAlignment="1">
      <alignment horizontal="left" vertical="center" wrapText="1"/>
    </xf>
    <xf numFmtId="0" fontId="2" fillId="5" borderId="26" xfId="0" applyFont="1" applyFill="1" applyBorder="1" applyAlignment="1">
      <alignment horizontal="center" vertical="center" wrapText="1"/>
    </xf>
    <xf numFmtId="0" fontId="3" fillId="0" borderId="25" xfId="0" applyFont="1" applyBorder="1" applyAlignment="1">
      <alignment vertical="center" wrapText="1"/>
    </xf>
    <xf numFmtId="0" fontId="3" fillId="0" borderId="26" xfId="0" applyFont="1" applyBorder="1" applyAlignment="1">
      <alignment vertical="center" wrapText="1"/>
    </xf>
    <xf numFmtId="0" fontId="4" fillId="0" borderId="6" xfId="0" applyFont="1" applyFill="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7" fillId="5" borderId="6" xfId="0" applyFont="1" applyFill="1" applyBorder="1" applyAlignment="1">
      <alignment horizontal="left" vertical="center" wrapText="1"/>
    </xf>
    <xf numFmtId="0" fontId="2" fillId="0" borderId="9"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3" fillId="9" borderId="5"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8" borderId="0" xfId="0" applyFont="1" applyFill="1" applyAlignment="1">
      <alignment horizontal="center"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9" fillId="0" borderId="6" xfId="0" applyFont="1" applyBorder="1" applyAlignment="1">
      <alignment vertical="center" wrapText="1"/>
    </xf>
    <xf numFmtId="0" fontId="9" fillId="0" borderId="4" xfId="0" applyFont="1" applyBorder="1" applyAlignment="1">
      <alignment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6" fillId="0" borderId="6" xfId="0" applyFont="1" applyBorder="1" applyAlignment="1">
      <alignment vertical="center" wrapText="1" shrinkToFit="1"/>
    </xf>
    <xf numFmtId="0" fontId="9" fillId="5" borderId="2" xfId="0" applyFont="1" applyFill="1" applyBorder="1" applyAlignment="1">
      <alignment horizontal="center" vertical="center" wrapText="1" shrinkToFit="1"/>
    </xf>
    <xf numFmtId="0" fontId="9" fillId="0" borderId="4" xfId="0" applyFont="1" applyBorder="1" applyAlignment="1">
      <alignment horizontal="left" vertical="center" wrapText="1"/>
    </xf>
    <xf numFmtId="0" fontId="9" fillId="5" borderId="3" xfId="0" applyFont="1" applyFill="1" applyBorder="1" applyAlignment="1">
      <alignment horizontal="center" vertical="center" wrapText="1" shrinkToFit="1"/>
    </xf>
    <xf numFmtId="0" fontId="9" fillId="5" borderId="7" xfId="0" applyFont="1" applyFill="1" applyBorder="1" applyAlignment="1">
      <alignment horizontal="center" vertical="center" wrapText="1" shrinkToFit="1"/>
    </xf>
    <xf numFmtId="0" fontId="6" fillId="5" borderId="6" xfId="0" applyFont="1" applyFill="1" applyBorder="1" applyAlignment="1">
      <alignment horizontal="left" vertical="center" wrapText="1" shrinkToFit="1"/>
    </xf>
    <xf numFmtId="0" fontId="9" fillId="5" borderId="4" xfId="0"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horizontal="left" vertical="center" wrapText="1" shrinkToFit="1"/>
    </xf>
    <xf numFmtId="0" fontId="9" fillId="0" borderId="5" xfId="0" applyFont="1" applyBorder="1" applyAlignment="1">
      <alignment vertical="center" wrapText="1" shrinkToFit="1"/>
    </xf>
    <xf numFmtId="0" fontId="6" fillId="3" borderId="5" xfId="0" applyFont="1" applyFill="1" applyBorder="1" applyAlignment="1">
      <alignment horizontal="center" vertical="center" wrapText="1" shrinkToFit="1"/>
    </xf>
    <xf numFmtId="0" fontId="9" fillId="3" borderId="5" xfId="0" applyFont="1" applyFill="1" applyBorder="1" applyAlignment="1">
      <alignment vertical="center" wrapText="1" shrinkToFit="1"/>
    </xf>
    <xf numFmtId="0" fontId="9" fillId="3" borderId="4" xfId="0" applyFont="1" applyFill="1" applyBorder="1" applyAlignment="1">
      <alignment vertical="center" wrapText="1"/>
    </xf>
    <xf numFmtId="0" fontId="9" fillId="2" borderId="2"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21" xfId="0" applyFont="1" applyBorder="1" applyAlignment="1">
      <alignment horizontal="left" vertical="center" wrapText="1"/>
    </xf>
    <xf numFmtId="0" fontId="2" fillId="0" borderId="21" xfId="0" applyFont="1" applyBorder="1" applyAlignment="1">
      <alignment horizontal="left" vertical="center" wrapText="1" shrinkToFit="1"/>
    </xf>
    <xf numFmtId="0" fontId="9" fillId="4" borderId="4" xfId="0" applyFont="1" applyFill="1" applyBorder="1" applyAlignment="1">
      <alignment vertical="center" wrapText="1"/>
    </xf>
    <xf numFmtId="0" fontId="9" fillId="7" borderId="4" xfId="0" applyFont="1" applyFill="1" applyBorder="1" applyAlignment="1">
      <alignment vertical="center" wrapText="1"/>
    </xf>
    <xf numFmtId="0" fontId="6" fillId="7" borderId="6" xfId="0" applyFont="1" applyFill="1" applyBorder="1" applyAlignment="1">
      <alignment vertical="center" wrapText="1"/>
    </xf>
    <xf numFmtId="0" fontId="9" fillId="7" borderId="6" xfId="0" applyFont="1" applyFill="1" applyBorder="1" applyAlignment="1">
      <alignment vertical="center" wrapText="1"/>
    </xf>
    <xf numFmtId="0" fontId="6" fillId="6" borderId="6" xfId="0" applyFont="1" applyFill="1" applyBorder="1" applyAlignment="1">
      <alignment vertical="center" wrapText="1"/>
    </xf>
    <xf numFmtId="0" fontId="9" fillId="5" borderId="4" xfId="0" applyFont="1" applyFill="1" applyBorder="1" applyAlignment="1">
      <alignment vertical="center" wrapText="1"/>
    </xf>
    <xf numFmtId="0" fontId="6" fillId="5" borderId="6" xfId="0" applyFont="1" applyFill="1" applyBorder="1" applyAlignment="1">
      <alignment vertical="center" wrapText="1"/>
    </xf>
    <xf numFmtId="0" fontId="9" fillId="5" borderId="6" xfId="0" applyFont="1" applyFill="1" applyBorder="1" applyAlignment="1">
      <alignment vertical="center" wrapText="1"/>
    </xf>
    <xf numFmtId="0" fontId="9" fillId="5" borderId="6" xfId="0" applyFont="1" applyFill="1" applyBorder="1" applyAlignment="1">
      <alignment horizontal="left" vertical="center" wrapText="1"/>
    </xf>
    <xf numFmtId="0" fontId="6" fillId="6" borderId="4" xfId="0" applyFont="1" applyFill="1" applyBorder="1" applyAlignment="1">
      <alignment vertical="center" wrapText="1"/>
    </xf>
    <xf numFmtId="0" fontId="6" fillId="0" borderId="18" xfId="0" applyFont="1" applyBorder="1" applyAlignment="1">
      <alignment vertical="center" wrapText="1"/>
    </xf>
    <xf numFmtId="0" fontId="8" fillId="5" borderId="6" xfId="0" applyFont="1" applyFill="1" applyBorder="1" applyAlignment="1">
      <alignment horizontal="left" vertical="center" wrapText="1"/>
    </xf>
    <xf numFmtId="0" fontId="6" fillId="0" borderId="19" xfId="0" applyFont="1" applyBorder="1"/>
    <xf numFmtId="0" fontId="6" fillId="0" borderId="4" xfId="0" applyFont="1" applyBorder="1" applyAlignment="1">
      <alignment horizontal="left"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4" xfId="0" applyFont="1" applyBorder="1" applyAlignment="1">
      <alignment horizontal="left" vertical="center" wrapText="1"/>
    </xf>
    <xf numFmtId="0" fontId="9" fillId="5" borderId="6"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6" fillId="0" borderId="13" xfId="0" applyFont="1" applyBorder="1" applyAlignment="1">
      <alignment vertical="center" wrapText="1"/>
    </xf>
    <xf numFmtId="0" fontId="3" fillId="5" borderId="6" xfId="0" applyFont="1" applyFill="1" applyBorder="1" applyAlignment="1">
      <alignment vertical="center" wrapText="1"/>
    </xf>
    <xf numFmtId="0" fontId="3" fillId="5" borderId="2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0" borderId="6" xfId="0" applyFont="1" applyBorder="1" applyAlignment="1">
      <alignment vertical="center" wrapText="1"/>
    </xf>
    <xf numFmtId="0" fontId="2" fillId="2" borderId="2" xfId="0" applyFont="1" applyFill="1" applyBorder="1" applyAlignment="1">
      <alignment horizontal="center" vertical="center" wrapText="1"/>
    </xf>
    <xf numFmtId="164" fontId="2" fillId="5" borderId="3" xfId="0" applyNumberFormat="1" applyFont="1" applyFill="1" applyBorder="1" applyAlignment="1">
      <alignment horizontal="center" vertical="center" wrapText="1"/>
    </xf>
    <xf numFmtId="164" fontId="3" fillId="0" borderId="1" xfId="0" applyNumberFormat="1" applyFont="1" applyBorder="1" applyAlignment="1">
      <alignment vertical="center" wrapText="1"/>
    </xf>
    <xf numFmtId="164" fontId="2" fillId="5" borderId="14" xfId="0" applyNumberFormat="1" applyFont="1" applyFill="1" applyBorder="1" applyAlignment="1">
      <alignment horizontal="center" vertical="center" wrapText="1"/>
    </xf>
    <xf numFmtId="164" fontId="2" fillId="7" borderId="3" xfId="0" applyNumberFormat="1" applyFont="1" applyFill="1" applyBorder="1" applyAlignment="1">
      <alignment horizontal="center" vertical="center" wrapText="1"/>
    </xf>
    <xf numFmtId="164" fontId="3" fillId="8" borderId="6" xfId="0" applyNumberFormat="1" applyFont="1" applyFill="1" applyBorder="1" applyAlignment="1">
      <alignment vertical="center" wrapText="1"/>
    </xf>
    <xf numFmtId="164" fontId="3" fillId="7" borderId="6" xfId="0" applyNumberFormat="1" applyFont="1" applyFill="1" applyBorder="1" applyAlignment="1">
      <alignment vertical="center" wrapText="1"/>
    </xf>
    <xf numFmtId="164" fontId="3" fillId="7" borderId="7" xfId="0" applyNumberFormat="1" applyFont="1" applyFill="1" applyBorder="1" applyAlignment="1">
      <alignment vertical="center" wrapText="1"/>
    </xf>
    <xf numFmtId="164" fontId="3" fillId="7" borderId="2" xfId="0" applyNumberFormat="1" applyFont="1" applyFill="1" applyBorder="1" applyAlignment="1">
      <alignment vertical="center" wrapText="1"/>
    </xf>
    <xf numFmtId="0" fontId="9" fillId="0" borderId="10" xfId="0" applyFont="1" applyBorder="1" applyAlignment="1">
      <alignment vertical="center" wrapText="1"/>
    </xf>
    <xf numFmtId="0" fontId="9" fillId="0" borderId="13" xfId="0" applyFont="1" applyBorder="1" applyAlignment="1">
      <alignment vertical="center" wrapText="1"/>
    </xf>
    <xf numFmtId="0" fontId="9" fillId="0" borderId="1" xfId="0" applyFont="1" applyBorder="1" applyAlignment="1">
      <alignment vertical="center" wrapText="1"/>
    </xf>
    <xf numFmtId="0" fontId="2" fillId="0" borderId="9" xfId="0" applyFont="1" applyBorder="1" applyAlignment="1">
      <alignment vertical="center" wrapText="1"/>
    </xf>
    <xf numFmtId="0" fontId="2" fillId="5" borderId="32" xfId="0" applyFont="1" applyFill="1" applyBorder="1" applyAlignment="1">
      <alignment horizontal="center" vertical="center" wrapText="1"/>
    </xf>
    <xf numFmtId="0" fontId="2" fillId="4" borderId="35" xfId="0" applyFont="1" applyFill="1" applyBorder="1" applyAlignment="1">
      <alignment vertical="center" wrapText="1"/>
    </xf>
    <xf numFmtId="0" fontId="2" fillId="0" borderId="21" xfId="0" applyFont="1" applyFill="1" applyBorder="1" applyAlignment="1">
      <alignment vertical="center" wrapText="1"/>
    </xf>
    <xf numFmtId="0" fontId="2" fillId="0" borderId="1" xfId="0" applyFont="1" applyBorder="1" applyAlignment="1">
      <alignment vertical="center" wrapText="1"/>
    </xf>
    <xf numFmtId="0" fontId="2" fillId="0" borderId="9" xfId="0" applyFont="1" applyFill="1" applyBorder="1" applyAlignment="1">
      <alignment vertical="center" wrapText="1"/>
    </xf>
    <xf numFmtId="0" fontId="2" fillId="0" borderId="6" xfId="0" applyFont="1" applyFill="1" applyBorder="1" applyAlignment="1">
      <alignment vertical="center" wrapText="1"/>
    </xf>
    <xf numFmtId="0" fontId="2" fillId="0" borderId="10" xfId="0" applyFont="1" applyBorder="1" applyAlignment="1">
      <alignment vertical="center" wrapText="1"/>
    </xf>
    <xf numFmtId="0" fontId="2" fillId="0" borderId="5" xfId="0" applyFont="1" applyBorder="1" applyAlignment="1">
      <alignment vertical="center" wrapText="1"/>
    </xf>
    <xf numFmtId="0" fontId="2" fillId="7" borderId="7" xfId="0" applyFont="1" applyFill="1" applyBorder="1" applyAlignment="1">
      <alignment horizontal="right" vertical="center" wrapText="1"/>
    </xf>
    <xf numFmtId="0" fontId="3" fillId="8" borderId="6" xfId="0" applyFont="1" applyFill="1" applyBorder="1" applyAlignment="1">
      <alignment horizontal="right" vertical="center" wrapText="1"/>
    </xf>
    <xf numFmtId="0" fontId="3" fillId="7" borderId="6" xfId="0" applyFont="1" applyFill="1" applyBorder="1" applyAlignment="1">
      <alignment horizontal="right" vertical="center" wrapText="1"/>
    </xf>
    <xf numFmtId="0" fontId="2" fillId="0" borderId="13" xfId="0" applyFont="1" applyBorder="1" applyAlignment="1">
      <alignment vertical="center" wrapText="1"/>
    </xf>
    <xf numFmtId="0" fontId="2" fillId="3" borderId="3" xfId="0" applyFont="1" applyFill="1" applyBorder="1" applyAlignment="1">
      <alignment horizontal="center" vertical="center" wrapText="1"/>
    </xf>
    <xf numFmtId="0" fontId="2" fillId="0" borderId="16" xfId="0" applyFont="1" applyBorder="1" applyAlignment="1">
      <alignment horizontal="center" vertical="center" wrapText="1"/>
    </xf>
    <xf numFmtId="0" fontId="2" fillId="4" borderId="6" xfId="0" quotePrefix="1" applyFont="1" applyFill="1" applyBorder="1" applyAlignment="1">
      <alignment horizontal="center" vertical="center" wrapText="1"/>
    </xf>
    <xf numFmtId="0" fontId="9" fillId="4" borderId="6" xfId="0" quotePrefix="1" applyFont="1" applyFill="1" applyBorder="1" applyAlignment="1">
      <alignment horizontal="center" vertical="center" wrapText="1"/>
    </xf>
    <xf numFmtId="0" fontId="9" fillId="4" borderId="6" xfId="0" quotePrefix="1" applyFont="1" applyFill="1" applyBorder="1" applyAlignment="1">
      <alignment horizontal="center" vertical="center" wrapText="1" shrinkToFit="1"/>
    </xf>
    <xf numFmtId="0" fontId="2" fillId="4" borderId="21" xfId="0" quotePrefix="1" applyFont="1" applyFill="1" applyBorder="1" applyAlignment="1">
      <alignment horizontal="center" vertical="center" wrapText="1"/>
    </xf>
    <xf numFmtId="0" fontId="2" fillId="4" borderId="39" xfId="0" applyFont="1" applyFill="1" applyBorder="1" applyAlignment="1">
      <alignment vertical="center" wrapText="1"/>
    </xf>
    <xf numFmtId="4" fontId="3" fillId="0" borderId="6"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6" fillId="0" borderId="1" xfId="0" applyNumberFormat="1" applyFont="1" applyBorder="1" applyAlignment="1">
      <alignment horizontal="center" vertical="center" wrapText="1" shrinkToFit="1"/>
    </xf>
    <xf numFmtId="4" fontId="6" fillId="0" borderId="6" xfId="0" applyNumberFormat="1" applyFont="1" applyBorder="1" applyAlignment="1">
      <alignment horizontal="center" vertical="center" wrapText="1" shrinkToFit="1"/>
    </xf>
    <xf numFmtId="4" fontId="6" fillId="0" borderId="6" xfId="0" applyNumberFormat="1" applyFont="1" applyBorder="1" applyAlignment="1">
      <alignment horizontal="center" vertical="center" wrapText="1"/>
    </xf>
    <xf numFmtId="4" fontId="3" fillId="0" borderId="21" xfId="0" applyNumberFormat="1" applyFont="1" applyBorder="1" applyAlignment="1">
      <alignment horizontal="center" vertical="center" wrapText="1"/>
    </xf>
    <xf numFmtId="0" fontId="0" fillId="0" borderId="0" xfId="0" applyFill="1"/>
    <xf numFmtId="0" fontId="0" fillId="0" borderId="0" xfId="0" applyAlignment="1">
      <alignment wrapText="1"/>
    </xf>
    <xf numFmtId="4" fontId="3" fillId="0" borderId="8" xfId="0" applyNumberFormat="1" applyFont="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wrapText="1"/>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10" fontId="2" fillId="0" borderId="1" xfId="0" applyNumberFormat="1" applyFont="1" applyBorder="1" applyAlignment="1">
      <alignment horizontal="center" wrapText="1"/>
    </xf>
    <xf numFmtId="0" fontId="13" fillId="5" borderId="6" xfId="0" applyFont="1" applyFill="1" applyBorder="1" applyAlignment="1">
      <alignment horizontal="left" vertical="center" wrapText="1"/>
    </xf>
    <xf numFmtId="0" fontId="13" fillId="0" borderId="6" xfId="0" applyFont="1" applyBorder="1" applyAlignment="1">
      <alignment horizontal="left" vertical="center" wrapText="1"/>
    </xf>
    <xf numFmtId="0" fontId="4" fillId="10" borderId="6" xfId="0" applyFont="1" applyFill="1" applyBorder="1" applyAlignment="1">
      <alignment vertical="center" wrapText="1"/>
    </xf>
    <xf numFmtId="0" fontId="3" fillId="10" borderId="6" xfId="0" applyFont="1" applyFill="1" applyBorder="1" applyAlignment="1">
      <alignment vertical="center" wrapText="1"/>
    </xf>
    <xf numFmtId="164" fontId="3" fillId="10" borderId="6" xfId="0" applyNumberFormat="1" applyFont="1" applyFill="1" applyBorder="1" applyAlignment="1">
      <alignment vertical="center" wrapText="1"/>
    </xf>
    <xf numFmtId="0" fontId="5" fillId="10" borderId="6" xfId="0" applyFont="1" applyFill="1" applyBorder="1" applyAlignment="1">
      <alignment horizontal="right" vertical="center" wrapText="1"/>
    </xf>
    <xf numFmtId="0" fontId="0" fillId="0" borderId="15" xfId="0" applyBorder="1" applyAlignment="1">
      <alignment wrapText="1"/>
    </xf>
    <xf numFmtId="0" fontId="0" fillId="0" borderId="19" xfId="0" applyBorder="1" applyAlignment="1">
      <alignment wrapText="1"/>
    </xf>
    <xf numFmtId="0" fontId="0" fillId="0" borderId="17" xfId="0" applyBorder="1" applyAlignment="1">
      <alignment wrapText="1"/>
    </xf>
    <xf numFmtId="9" fontId="3" fillId="0" borderId="1" xfId="0" applyNumberFormat="1" applyFont="1" applyBorder="1" applyAlignment="1">
      <alignment wrapText="1"/>
    </xf>
    <xf numFmtId="0" fontId="0" fillId="0" borderId="1" xfId="0" applyBorder="1" applyAlignment="1">
      <alignment wrapText="1"/>
    </xf>
    <xf numFmtId="0" fontId="15" fillId="0" borderId="1" xfId="0" applyFont="1" applyBorder="1" applyAlignment="1">
      <alignment wrapText="1"/>
    </xf>
    <xf numFmtId="0" fontId="3" fillId="10" borderId="1" xfId="0" applyFont="1" applyFill="1" applyBorder="1" applyAlignment="1">
      <alignment vertical="center" wrapText="1"/>
    </xf>
    <xf numFmtId="0" fontId="14" fillId="10" borderId="1" xfId="0" applyFont="1" applyFill="1" applyBorder="1"/>
    <xf numFmtId="164" fontId="3" fillId="10" borderId="1" xfId="0" applyNumberFormat="1" applyFont="1" applyFill="1" applyBorder="1" applyAlignment="1">
      <alignment vertical="center" wrapText="1"/>
    </xf>
    <xf numFmtId="0" fontId="3" fillId="10" borderId="1" xfId="0" applyFont="1" applyFill="1" applyBorder="1"/>
    <xf numFmtId="0" fontId="13" fillId="5" borderId="13" xfId="0" applyFont="1" applyFill="1" applyBorder="1" applyAlignment="1">
      <alignment horizontal="left" vertical="center" wrapText="1"/>
    </xf>
    <xf numFmtId="0" fontId="3" fillId="0" borderId="20" xfId="0" applyFont="1" applyBorder="1" applyAlignment="1">
      <alignment vertical="center" wrapText="1"/>
    </xf>
    <xf numFmtId="0" fontId="5" fillId="5" borderId="1"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164" fontId="6" fillId="0" borderId="6" xfId="0" applyNumberFormat="1" applyFont="1" applyBorder="1" applyAlignment="1">
      <alignment vertical="center" wrapText="1"/>
    </xf>
    <xf numFmtId="164" fontId="3" fillId="0" borderId="6" xfId="0" applyNumberFormat="1" applyFont="1" applyBorder="1" applyAlignment="1">
      <alignment vertical="center" wrapText="1"/>
    </xf>
    <xf numFmtId="0" fontId="6" fillId="0" borderId="2" xfId="0" applyFont="1" applyBorder="1" applyAlignment="1">
      <alignment vertical="center" wrapText="1"/>
    </xf>
    <xf numFmtId="0" fontId="3" fillId="0" borderId="2" xfId="0" applyFont="1" applyBorder="1" applyAlignment="1">
      <alignment vertical="center" wrapText="1"/>
    </xf>
    <xf numFmtId="0" fontId="3" fillId="0" borderId="7" xfId="0" applyFont="1" applyFill="1" applyBorder="1" applyAlignment="1">
      <alignment horizontal="center" vertical="center" wrapText="1"/>
    </xf>
    <xf numFmtId="0" fontId="6" fillId="0" borderId="42" xfId="0" applyFont="1" applyFill="1" applyBorder="1" applyAlignment="1">
      <alignment vertical="center" wrapText="1"/>
    </xf>
    <xf numFmtId="164" fontId="6" fillId="0" borderId="42" xfId="0" applyNumberFormat="1" applyFont="1" applyFill="1" applyBorder="1" applyAlignment="1">
      <alignment vertical="center" wrapText="1"/>
    </xf>
    <xf numFmtId="0" fontId="6" fillId="11" borderId="42" xfId="0" applyFont="1" applyFill="1" applyBorder="1" applyAlignment="1">
      <alignment vertical="center" wrapText="1"/>
    </xf>
    <xf numFmtId="164" fontId="6" fillId="0" borderId="42" xfId="0" applyNumberFormat="1" applyFont="1" applyBorder="1" applyAlignment="1">
      <alignment vertical="center" wrapText="1"/>
    </xf>
    <xf numFmtId="0" fontId="9" fillId="12" borderId="49" xfId="0" applyFont="1" applyFill="1" applyBorder="1" applyAlignment="1">
      <alignment horizontal="center" vertical="center" wrapText="1"/>
    </xf>
    <xf numFmtId="164" fontId="9" fillId="12" borderId="52" xfId="0" applyNumberFormat="1" applyFont="1" applyFill="1" applyBorder="1" applyAlignment="1">
      <alignment horizontal="center" vertical="center" wrapText="1"/>
    </xf>
    <xf numFmtId="164" fontId="6" fillId="0" borderId="44" xfId="0" applyNumberFormat="1" applyFont="1" applyFill="1" applyBorder="1" applyAlignment="1">
      <alignment vertical="center" wrapText="1"/>
    </xf>
    <xf numFmtId="0" fontId="6" fillId="0" borderId="42" xfId="0" applyFont="1" applyBorder="1" applyAlignment="1">
      <alignment vertical="center" wrapText="1"/>
    </xf>
    <xf numFmtId="0" fontId="9" fillId="12" borderId="52" xfId="0" applyFont="1" applyFill="1" applyBorder="1" applyAlignment="1">
      <alignment horizontal="center" vertical="center" wrapText="1"/>
    </xf>
    <xf numFmtId="0" fontId="9" fillId="6" borderId="4" xfId="0" applyFont="1" applyFill="1" applyBorder="1" applyAlignment="1">
      <alignment vertical="center" wrapText="1"/>
    </xf>
    <xf numFmtId="0" fontId="9" fillId="6" borderId="3" xfId="0" applyFont="1" applyFill="1" applyBorder="1" applyAlignment="1">
      <alignment horizontal="center" vertical="center" wrapText="1" shrinkToFit="1"/>
    </xf>
    <xf numFmtId="0" fontId="9" fillId="6" borderId="2" xfId="0" applyFont="1" applyFill="1" applyBorder="1" applyAlignment="1">
      <alignment horizontal="center" vertical="center" wrapText="1" shrinkToFit="1"/>
    </xf>
    <xf numFmtId="0" fontId="17" fillId="0" borderId="43"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0" fillId="0" borderId="0" xfId="0" applyFont="1" applyAlignment="1"/>
    <xf numFmtId="164" fontId="6" fillId="0" borderId="42" xfId="0" applyNumberFormat="1" applyFont="1" applyBorder="1" applyAlignment="1">
      <alignment horizontal="right" vertical="center" wrapText="1"/>
    </xf>
    <xf numFmtId="0" fontId="3" fillId="0" borderId="25" xfId="0" applyFont="1" applyBorder="1" applyAlignment="1">
      <alignment horizontal="left" vertical="center" wrapText="1"/>
    </xf>
    <xf numFmtId="0" fontId="6" fillId="0" borderId="44" xfId="0" applyFont="1" applyBorder="1" applyAlignment="1">
      <alignment vertical="center" wrapText="1"/>
    </xf>
    <xf numFmtId="165" fontId="6" fillId="0" borderId="44" xfId="0" applyNumberFormat="1" applyFont="1" applyBorder="1" applyAlignment="1">
      <alignment vertical="center" wrapText="1"/>
    </xf>
    <xf numFmtId="0" fontId="6" fillId="0" borderId="44" xfId="0" applyFont="1" applyFill="1" applyBorder="1" applyAlignment="1">
      <alignment vertical="center" wrapText="1"/>
    </xf>
    <xf numFmtId="165" fontId="6" fillId="0" borderId="44" xfId="0" applyNumberFormat="1" applyFont="1" applyFill="1" applyBorder="1" applyAlignment="1">
      <alignment vertical="center" wrapText="1"/>
    </xf>
    <xf numFmtId="0" fontId="9" fillId="12" borderId="44" xfId="0" applyFont="1" applyFill="1" applyBorder="1" applyAlignment="1">
      <alignment horizontal="center" vertical="center" wrapText="1"/>
    </xf>
    <xf numFmtId="165" fontId="9" fillId="12" borderId="44" xfId="0" applyNumberFormat="1" applyFont="1" applyFill="1" applyBorder="1" applyAlignment="1">
      <alignment horizontal="center" vertical="center" wrapText="1"/>
    </xf>
    <xf numFmtId="165" fontId="6" fillId="0" borderId="42" xfId="0" applyNumberFormat="1" applyFont="1" applyBorder="1" applyAlignment="1">
      <alignment vertical="center" wrapText="1"/>
    </xf>
    <xf numFmtId="0" fontId="6" fillId="0" borderId="45" xfId="0" applyFont="1" applyFill="1" applyBorder="1" applyAlignment="1">
      <alignment vertical="center" wrapText="1"/>
    </xf>
    <xf numFmtId="165" fontId="6" fillId="0" borderId="45" xfId="0" applyNumberFormat="1" applyFont="1" applyBorder="1" applyAlignment="1">
      <alignment vertical="center" wrapText="1"/>
    </xf>
    <xf numFmtId="165" fontId="6" fillId="0" borderId="49" xfId="0" applyNumberFormat="1" applyFont="1" applyBorder="1" applyAlignment="1">
      <alignment vertical="center" wrapText="1"/>
    </xf>
    <xf numFmtId="0" fontId="9" fillId="0" borderId="51" xfId="0" applyFont="1" applyFill="1" applyBorder="1" applyAlignment="1">
      <alignment horizontal="center" vertical="center" wrapText="1"/>
    </xf>
    <xf numFmtId="165" fontId="9" fillId="12" borderId="46" xfId="0" applyNumberFormat="1" applyFont="1" applyFill="1" applyBorder="1" applyAlignment="1">
      <alignment horizontal="center" vertical="center" wrapText="1"/>
    </xf>
    <xf numFmtId="0" fontId="9" fillId="0" borderId="49" xfId="0" applyFont="1" applyFill="1" applyBorder="1" applyAlignment="1">
      <alignment horizontal="center" vertical="center" wrapText="1"/>
    </xf>
    <xf numFmtId="165" fontId="9" fillId="12" borderId="52" xfId="0" applyNumberFormat="1" applyFont="1" applyFill="1" applyBorder="1" applyAlignment="1">
      <alignment horizontal="center" vertical="center" wrapText="1"/>
    </xf>
    <xf numFmtId="165" fontId="6" fillId="0" borderId="42" xfId="0" applyNumberFormat="1" applyFont="1" applyFill="1" applyBorder="1" applyAlignment="1">
      <alignment vertical="center" wrapText="1"/>
    </xf>
    <xf numFmtId="165" fontId="6" fillId="0" borderId="49" xfId="0" applyNumberFormat="1" applyFont="1" applyFill="1" applyBorder="1" applyAlignment="1">
      <alignment vertical="center" wrapText="1"/>
    </xf>
    <xf numFmtId="165" fontId="6" fillId="0" borderId="50" xfId="0" applyNumberFormat="1" applyFont="1" applyFill="1" applyBorder="1" applyAlignment="1">
      <alignment vertical="center" wrapText="1"/>
    </xf>
    <xf numFmtId="0" fontId="6" fillId="12" borderId="42" xfId="0" applyFont="1" applyFill="1" applyBorder="1" applyAlignment="1">
      <alignment vertical="center" wrapText="1"/>
    </xf>
    <xf numFmtId="165" fontId="6" fillId="12" borderId="42" xfId="0" applyNumberFormat="1" applyFont="1" applyFill="1" applyBorder="1" applyAlignment="1">
      <alignment vertical="center" wrapText="1"/>
    </xf>
    <xf numFmtId="165" fontId="6" fillId="12" borderId="49" xfId="0" applyNumberFormat="1" applyFont="1" applyFill="1" applyBorder="1" applyAlignment="1">
      <alignment vertical="center" wrapText="1"/>
    </xf>
    <xf numFmtId="165" fontId="6" fillId="12" borderId="50" xfId="0" applyNumberFormat="1" applyFont="1" applyFill="1" applyBorder="1" applyAlignment="1">
      <alignment vertical="center" wrapText="1"/>
    </xf>
    <xf numFmtId="0" fontId="6" fillId="13" borderId="42" xfId="0" applyFont="1" applyFill="1" applyBorder="1" applyAlignment="1">
      <alignment vertical="center" wrapText="1"/>
    </xf>
    <xf numFmtId="165" fontId="6" fillId="13" borderId="42" xfId="0" applyNumberFormat="1" applyFont="1" applyFill="1" applyBorder="1" applyAlignment="1">
      <alignment vertical="center" wrapText="1"/>
    </xf>
    <xf numFmtId="0" fontId="0" fillId="0" borderId="15" xfId="0" applyBorder="1"/>
    <xf numFmtId="0" fontId="0" fillId="0" borderId="14" xfId="0" applyBorder="1"/>
    <xf numFmtId="0" fontId="0" fillId="0" borderId="16" xfId="0" applyBorder="1"/>
    <xf numFmtId="0" fontId="0" fillId="0" borderId="19" xfId="0" applyBorder="1"/>
    <xf numFmtId="0" fontId="0" fillId="0" borderId="0" xfId="0" applyBorder="1"/>
    <xf numFmtId="0" fontId="0" fillId="0" borderId="13" xfId="0" applyBorder="1"/>
    <xf numFmtId="0" fontId="0" fillId="0" borderId="17" xfId="0" applyBorder="1"/>
    <xf numFmtId="0" fontId="0" fillId="0" borderId="5" xfId="0" applyBorder="1"/>
    <xf numFmtId="0" fontId="0" fillId="0" borderId="6" xfId="0" applyBorder="1"/>
    <xf numFmtId="0" fontId="6" fillId="14" borderId="42" xfId="0" applyFont="1" applyFill="1" applyBorder="1" applyAlignment="1">
      <alignment vertical="center" wrapText="1"/>
    </xf>
    <xf numFmtId="0" fontId="6" fillId="14" borderId="45" xfId="0" applyFont="1" applyFill="1" applyBorder="1" applyAlignment="1">
      <alignment vertical="center" wrapText="1"/>
    </xf>
    <xf numFmtId="0" fontId="6" fillId="14" borderId="44" xfId="0" applyFont="1" applyFill="1" applyBorder="1" applyAlignment="1">
      <alignment wrapText="1"/>
    </xf>
    <xf numFmtId="0" fontId="6" fillId="14" borderId="42" xfId="0" applyFont="1" applyFill="1" applyBorder="1" applyAlignment="1">
      <alignment vertical="top" wrapText="1"/>
    </xf>
    <xf numFmtId="0" fontId="6" fillId="6" borderId="43" xfId="0" applyFont="1" applyFill="1" applyBorder="1" applyAlignment="1">
      <alignment vertical="center" wrapText="1"/>
    </xf>
    <xf numFmtId="0" fontId="6" fillId="6" borderId="42" xfId="0" applyFont="1" applyFill="1" applyBorder="1" applyAlignment="1">
      <alignment vertical="center" wrapText="1"/>
    </xf>
    <xf numFmtId="0" fontId="19" fillId="6" borderId="0" xfId="0" applyFont="1" applyFill="1"/>
    <xf numFmtId="0" fontId="20" fillId="6" borderId="0" xfId="0" applyFont="1" applyFill="1" applyAlignment="1"/>
    <xf numFmtId="0" fontId="6" fillId="6" borderId="44" xfId="0" applyFont="1" applyFill="1" applyBorder="1" applyAlignment="1">
      <alignment vertical="center" wrapText="1"/>
    </xf>
    <xf numFmtId="0" fontId="3" fillId="6" borderId="42" xfId="0" applyFont="1" applyFill="1" applyBorder="1" applyAlignment="1">
      <alignment vertical="center" wrapText="1"/>
    </xf>
    <xf numFmtId="0" fontId="6" fillId="14" borderId="44" xfId="0" applyFont="1" applyFill="1" applyBorder="1" applyAlignment="1">
      <alignment vertical="center" wrapText="1"/>
    </xf>
    <xf numFmtId="0" fontId="6" fillId="14" borderId="52" xfId="0" applyFont="1" applyFill="1" applyBorder="1" applyAlignment="1">
      <alignment vertical="center" wrapText="1"/>
    </xf>
    <xf numFmtId="0" fontId="3" fillId="6" borderId="52" xfId="0" applyFont="1" applyFill="1" applyBorder="1" applyAlignment="1">
      <alignment vertical="center" wrapText="1"/>
    </xf>
    <xf numFmtId="165" fontId="6" fillId="0" borderId="45" xfId="0" applyNumberFormat="1" applyFont="1" applyFill="1" applyBorder="1" applyAlignment="1">
      <alignment vertical="center" wrapText="1"/>
    </xf>
    <xf numFmtId="0" fontId="9" fillId="12" borderId="51" xfId="0" applyFont="1" applyFill="1" applyBorder="1" applyAlignment="1">
      <alignment horizontal="center" vertical="center" wrapText="1"/>
    </xf>
    <xf numFmtId="165" fontId="6" fillId="10" borderId="42" xfId="0" applyNumberFormat="1" applyFont="1" applyFill="1" applyBorder="1" applyAlignment="1">
      <alignment vertical="center" wrapText="1"/>
    </xf>
    <xf numFmtId="0" fontId="6" fillId="0" borderId="42"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6" borderId="0" xfId="0" applyFont="1" applyFill="1"/>
    <xf numFmtId="0" fontId="9" fillId="0" borderId="49" xfId="0" applyFont="1" applyBorder="1" applyAlignment="1">
      <alignment horizontal="center" vertical="center" wrapText="1"/>
    </xf>
    <xf numFmtId="165" fontId="9" fillId="0" borderId="52" xfId="0" applyNumberFormat="1" applyFont="1" applyBorder="1" applyAlignment="1">
      <alignment horizontal="center" vertical="center" wrapText="1"/>
    </xf>
    <xf numFmtId="3" fontId="6" fillId="14" borderId="44" xfId="0" applyNumberFormat="1" applyFont="1" applyFill="1" applyBorder="1" applyAlignment="1">
      <alignment vertical="center" wrapText="1"/>
    </xf>
    <xf numFmtId="0" fontId="6" fillId="15" borderId="44" xfId="0" applyFont="1" applyFill="1" applyBorder="1" applyAlignment="1">
      <alignment vertical="center" wrapText="1"/>
    </xf>
    <xf numFmtId="165" fontId="6" fillId="0" borderId="46" xfId="0" applyNumberFormat="1" applyFont="1" applyBorder="1" applyAlignment="1">
      <alignment vertical="center" wrapText="1"/>
    </xf>
    <xf numFmtId="0" fontId="6" fillId="12" borderId="46" xfId="0" applyFont="1" applyFill="1" applyBorder="1" applyAlignment="1">
      <alignment vertical="center" wrapText="1"/>
    </xf>
    <xf numFmtId="165" fontId="6" fillId="11" borderId="42" xfId="0" applyNumberFormat="1" applyFont="1" applyFill="1" applyBorder="1" applyAlignment="1">
      <alignment vertical="center" wrapText="1"/>
    </xf>
    <xf numFmtId="0" fontId="6" fillId="0" borderId="42" xfId="0" applyFont="1" applyFill="1" applyBorder="1" applyAlignment="1">
      <alignment horizontal="right" vertical="center" wrapText="1"/>
    </xf>
    <xf numFmtId="0" fontId="9" fillId="12" borderId="46" xfId="0" applyFont="1" applyFill="1" applyBorder="1" applyAlignment="1">
      <alignment vertical="center" wrapText="1"/>
    </xf>
    <xf numFmtId="165" fontId="9" fillId="12" borderId="52" xfId="0" applyNumberFormat="1" applyFont="1" applyFill="1" applyBorder="1" applyAlignment="1">
      <alignment vertical="center" wrapText="1"/>
    </xf>
    <xf numFmtId="165" fontId="9" fillId="12" borderId="0" xfId="0" applyNumberFormat="1" applyFont="1" applyFill="1" applyBorder="1" applyAlignment="1">
      <alignment vertical="center" wrapText="1"/>
    </xf>
    <xf numFmtId="165" fontId="9" fillId="12" borderId="62" xfId="0" applyNumberFormat="1" applyFont="1" applyFill="1" applyBorder="1" applyAlignment="1">
      <alignment vertical="center" wrapText="1"/>
    </xf>
    <xf numFmtId="0" fontId="6" fillId="0" borderId="42" xfId="0" applyFont="1" applyBorder="1" applyAlignment="1">
      <alignment horizontal="right" vertical="center" wrapText="1"/>
    </xf>
    <xf numFmtId="0" fontId="6" fillId="0" borderId="50" xfId="0" applyFont="1" applyFill="1" applyBorder="1" applyAlignment="1">
      <alignment vertical="center" wrapText="1"/>
    </xf>
    <xf numFmtId="0" fontId="6" fillId="0" borderId="44" xfId="0" applyFont="1" applyFill="1" applyBorder="1" applyAlignment="1">
      <alignment horizontal="right" vertical="center" wrapText="1"/>
    </xf>
    <xf numFmtId="165" fontId="6" fillId="0" borderId="0" xfId="0" applyNumberFormat="1" applyFont="1" applyFill="1" applyAlignment="1">
      <alignment vertical="center" wrapText="1"/>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164" fontId="6" fillId="0" borderId="49" xfId="0" applyNumberFormat="1" applyFont="1" applyBorder="1" applyAlignment="1">
      <alignment vertical="center" wrapText="1"/>
    </xf>
    <xf numFmtId="4" fontId="6" fillId="0" borderId="7" xfId="0" applyNumberFormat="1" applyFont="1" applyBorder="1" applyAlignment="1">
      <alignment horizontal="center" vertical="center" wrapText="1" shrinkToFit="1"/>
    </xf>
    <xf numFmtId="4" fontId="6" fillId="0" borderId="3" xfId="0" applyNumberFormat="1" applyFont="1" applyBorder="1" applyAlignment="1">
      <alignment horizontal="center" vertical="center" wrapText="1" shrinkToFit="1"/>
    </xf>
    <xf numFmtId="4" fontId="6" fillId="0" borderId="2" xfId="0" applyNumberFormat="1" applyFont="1" applyBorder="1" applyAlignment="1">
      <alignment horizontal="center" vertical="center" wrapText="1" shrinkToFit="1"/>
    </xf>
    <xf numFmtId="0" fontId="9" fillId="0" borderId="7"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2" xfId="0" applyFont="1" applyBorder="1" applyAlignment="1">
      <alignment horizontal="center" vertical="center" wrapText="1" shrinkToFit="1"/>
    </xf>
    <xf numFmtId="0" fontId="2" fillId="9" borderId="3"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2" fillId="9" borderId="2"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3" fillId="7" borderId="7"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64" fontId="6" fillId="0" borderId="49" xfId="0" applyNumberFormat="1" applyFont="1" applyFill="1" applyBorder="1" applyAlignment="1">
      <alignment vertical="center" wrapText="1"/>
    </xf>
    <xf numFmtId="0" fontId="16" fillId="0" borderId="50" xfId="0" applyFont="1" applyFill="1" applyBorder="1" applyAlignment="1">
      <alignment wrapText="1"/>
    </xf>
    <xf numFmtId="4" fontId="3" fillId="0" borderId="7" xfId="0" applyNumberFormat="1" applyFont="1" applyBorder="1" applyAlignment="1">
      <alignment horizontal="center" vertical="center" wrapText="1"/>
    </xf>
    <xf numFmtId="4" fontId="3" fillId="0" borderId="2" xfId="0" applyNumberFormat="1" applyFont="1" applyBorder="1" applyAlignment="1">
      <alignment horizontal="center" vertical="center" wrapText="1"/>
    </xf>
    <xf numFmtId="164" fontId="6" fillId="0" borderId="49" xfId="0" applyNumberFormat="1" applyFont="1" applyBorder="1" applyAlignment="1">
      <alignment horizontal="center" vertical="center" wrapText="1"/>
    </xf>
    <xf numFmtId="164" fontId="6" fillId="0" borderId="49" xfId="0" applyNumberFormat="1" applyFont="1" applyFill="1" applyBorder="1" applyAlignment="1">
      <alignment horizontal="center" vertical="center" wrapText="1"/>
    </xf>
    <xf numFmtId="164" fontId="3" fillId="10" borderId="7" xfId="0" applyNumberFormat="1" applyFont="1" applyFill="1" applyBorder="1" applyAlignment="1">
      <alignment vertical="center" wrapText="1"/>
    </xf>
    <xf numFmtId="164" fontId="3" fillId="10" borderId="2" xfId="0" applyNumberFormat="1" applyFont="1" applyFill="1" applyBorder="1" applyAlignment="1">
      <alignment vertical="center" wrapText="1"/>
    </xf>
    <xf numFmtId="0" fontId="2" fillId="4" borderId="7"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7" xfId="0" quotePrefix="1" applyFont="1" applyFill="1" applyBorder="1" applyAlignment="1">
      <alignment horizontal="center" vertical="center" wrapText="1"/>
    </xf>
    <xf numFmtId="0" fontId="2" fillId="4" borderId="2" xfId="0" quotePrefix="1"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6" xfId="0" applyFont="1" applyBorder="1" applyAlignment="1">
      <alignment horizontal="center" vertical="center" wrapText="1"/>
    </xf>
    <xf numFmtId="4" fontId="3" fillId="0" borderId="15" xfId="0" applyNumberFormat="1" applyFont="1" applyBorder="1" applyAlignment="1">
      <alignment horizontal="center" vertical="center" wrapText="1"/>
    </xf>
    <xf numFmtId="4" fontId="3" fillId="0" borderId="16" xfId="0" applyNumberFormat="1" applyFont="1" applyBorder="1" applyAlignment="1">
      <alignment horizontal="center" vertical="center" wrapText="1"/>
    </xf>
    <xf numFmtId="0" fontId="2" fillId="7" borderId="7" xfId="0" applyFont="1" applyFill="1" applyBorder="1" applyAlignment="1">
      <alignment vertical="center" wrapText="1"/>
    </xf>
    <xf numFmtId="0" fontId="2" fillId="7" borderId="3" xfId="0" applyFont="1" applyFill="1" applyBorder="1" applyAlignment="1">
      <alignment vertical="center" wrapText="1"/>
    </xf>
    <xf numFmtId="0" fontId="2" fillId="7" borderId="2"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0" borderId="1" xfId="0" applyFont="1" applyBorder="1" applyAlignment="1">
      <alignment horizontal="center" wrapText="1"/>
    </xf>
    <xf numFmtId="9" fontId="3" fillId="0" borderId="1" xfId="0" applyNumberFormat="1" applyFont="1" applyBorder="1" applyAlignment="1">
      <alignment horizontal="center" wrapText="1"/>
    </xf>
    <xf numFmtId="0" fontId="2" fillId="4" borderId="7" xfId="0" applyFont="1" applyFill="1" applyBorder="1" applyAlignment="1">
      <alignment vertical="center" wrapText="1"/>
    </xf>
    <xf numFmtId="0" fontId="2" fillId="4" borderId="3" xfId="0" applyFont="1" applyFill="1" applyBorder="1" applyAlignment="1">
      <alignment vertical="center" wrapText="1"/>
    </xf>
    <xf numFmtId="0" fontId="2" fillId="4" borderId="2" xfId="0" applyFont="1" applyFill="1" applyBorder="1" applyAlignment="1">
      <alignment vertical="center" wrapText="1"/>
    </xf>
    <xf numFmtId="0" fontId="2" fillId="3" borderId="3"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3" borderId="2" xfId="0" applyFont="1" applyFill="1" applyBorder="1" applyAlignment="1">
      <alignment horizontal="center" vertical="center" wrapText="1"/>
    </xf>
    <xf numFmtId="164" fontId="6" fillId="0" borderId="7" xfId="0" applyNumberFormat="1" applyFont="1" applyBorder="1" applyAlignment="1">
      <alignment vertical="center" wrapText="1"/>
    </xf>
    <xf numFmtId="164" fontId="6" fillId="0" borderId="2" xfId="0" applyNumberFormat="1" applyFont="1" applyBorder="1" applyAlignment="1">
      <alignment vertical="center" wrapText="1"/>
    </xf>
    <xf numFmtId="164" fontId="3" fillId="0" borderId="7" xfId="0" applyNumberFormat="1" applyFont="1" applyBorder="1" applyAlignment="1">
      <alignment vertical="center" wrapText="1"/>
    </xf>
    <xf numFmtId="164" fontId="3" fillId="0" borderId="2" xfId="0" applyNumberFormat="1" applyFont="1" applyBorder="1" applyAlignment="1">
      <alignment vertical="center" wrapText="1"/>
    </xf>
    <xf numFmtId="164" fontId="6" fillId="0" borderId="17" xfId="0" applyNumberFormat="1" applyFont="1" applyBorder="1" applyAlignment="1">
      <alignment vertical="center" wrapText="1"/>
    </xf>
    <xf numFmtId="164" fontId="6" fillId="0" borderId="6" xfId="0" applyNumberFormat="1" applyFont="1" applyBorder="1" applyAlignment="1">
      <alignment vertical="center" wrapText="1"/>
    </xf>
    <xf numFmtId="3" fontId="3" fillId="10" borderId="1" xfId="0" applyNumberFormat="1" applyFont="1" applyFill="1" applyBorder="1" applyAlignment="1">
      <alignment horizontal="center"/>
    </xf>
    <xf numFmtId="0" fontId="3" fillId="10" borderId="1" xfId="0" applyFont="1" applyFill="1" applyBorder="1" applyAlignment="1">
      <alignment horizontal="center"/>
    </xf>
    <xf numFmtId="4" fontId="3" fillId="0" borderId="3" xfId="0" applyNumberFormat="1" applyFont="1" applyBorder="1" applyAlignment="1">
      <alignment horizontal="center" vertical="center" wrapText="1"/>
    </xf>
    <xf numFmtId="164" fontId="3" fillId="10" borderId="1" xfId="0" applyNumberFormat="1" applyFont="1" applyFill="1" applyBorder="1" applyAlignment="1">
      <alignment vertical="center" wrapText="1"/>
    </xf>
    <xf numFmtId="0" fontId="9" fillId="4" borderId="8"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7" xfId="0" quotePrefix="1" applyFont="1" applyFill="1" applyBorder="1" applyAlignment="1">
      <alignment horizontal="center" vertical="center" wrapText="1"/>
    </xf>
    <xf numFmtId="0" fontId="9" fillId="4" borderId="2" xfId="0" quotePrefix="1" applyFont="1" applyFill="1" applyBorder="1" applyAlignment="1">
      <alignment horizontal="center" vertical="center" wrapText="1"/>
    </xf>
    <xf numFmtId="0" fontId="2" fillId="4" borderId="20" xfId="0"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2" xfId="0" applyFont="1" applyFill="1" applyBorder="1" applyAlignment="1">
      <alignment horizontal="center" vertical="center" wrapText="1"/>
    </xf>
    <xf numFmtId="164" fontId="3" fillId="8" borderId="7" xfId="0" applyNumberFormat="1" applyFont="1" applyFill="1" applyBorder="1" applyAlignment="1">
      <alignment vertical="center" wrapText="1"/>
    </xf>
    <xf numFmtId="164" fontId="3" fillId="8" borderId="2" xfId="0" applyNumberFormat="1" applyFont="1" applyFill="1" applyBorder="1" applyAlignment="1">
      <alignment vertical="center" wrapText="1"/>
    </xf>
    <xf numFmtId="0" fontId="6" fillId="0" borderId="7"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9" fillId="0" borderId="7" xfId="0" applyFont="1" applyBorder="1" applyAlignment="1">
      <alignment vertical="justify" wrapText="1" shrinkToFit="1"/>
    </xf>
    <xf numFmtId="0" fontId="9" fillId="0" borderId="3" xfId="0" applyFont="1" applyBorder="1" applyAlignment="1">
      <alignment vertical="justify" wrapText="1" shrinkToFit="1"/>
    </xf>
    <xf numFmtId="0" fontId="9" fillId="0" borderId="2" xfId="0" applyFont="1" applyBorder="1" applyAlignment="1">
      <alignment vertical="justify" wrapText="1" shrinkToFit="1"/>
    </xf>
    <xf numFmtId="0" fontId="9" fillId="4" borderId="8" xfId="0" applyFont="1" applyFill="1" applyBorder="1" applyAlignment="1">
      <alignment horizontal="center" vertical="center" wrapText="1" shrinkToFit="1"/>
    </xf>
    <xf numFmtId="0" fontId="9" fillId="4" borderId="4" xfId="0" applyFont="1" applyFill="1" applyBorder="1" applyAlignment="1">
      <alignment horizontal="center" vertical="center" wrapText="1" shrinkToFit="1"/>
    </xf>
    <xf numFmtId="0" fontId="6" fillId="0" borderId="7" xfId="0" applyFont="1" applyBorder="1" applyAlignment="1">
      <alignment horizontal="center" vertical="justify" wrapText="1" shrinkToFit="1"/>
    </xf>
    <xf numFmtId="0" fontId="6" fillId="0" borderId="3" xfId="0" applyFont="1" applyBorder="1" applyAlignment="1">
      <alignment horizontal="center" vertical="justify" wrapText="1" shrinkToFit="1"/>
    </xf>
    <xf numFmtId="0" fontId="6" fillId="0" borderId="2" xfId="0" applyFont="1" applyBorder="1" applyAlignment="1">
      <alignment horizontal="center" vertical="justify" wrapText="1" shrinkToFit="1"/>
    </xf>
    <xf numFmtId="164" fontId="6" fillId="0" borderId="49" xfId="0" applyNumberFormat="1" applyFont="1" applyBorder="1" applyAlignment="1">
      <alignment horizontal="right" vertical="center" wrapText="1"/>
    </xf>
    <xf numFmtId="0" fontId="9" fillId="4" borderId="7" xfId="0" applyFont="1" applyFill="1" applyBorder="1" applyAlignment="1">
      <alignment horizontal="center" vertical="center" wrapText="1" shrinkToFit="1"/>
    </xf>
    <xf numFmtId="0" fontId="9" fillId="4" borderId="3" xfId="0" applyFont="1" applyFill="1" applyBorder="1" applyAlignment="1">
      <alignment horizontal="center" vertical="center" wrapText="1" shrinkToFit="1"/>
    </xf>
    <xf numFmtId="0" fontId="9" fillId="4" borderId="2" xfId="0" applyFont="1" applyFill="1" applyBorder="1" applyAlignment="1">
      <alignment horizontal="center" vertical="center" wrapText="1" shrinkToFit="1"/>
    </xf>
    <xf numFmtId="0" fontId="9" fillId="4" borderId="7" xfId="0" quotePrefix="1" applyFont="1" applyFill="1" applyBorder="1" applyAlignment="1">
      <alignment horizontal="center" vertical="center" wrapText="1" shrinkToFit="1"/>
    </xf>
    <xf numFmtId="0" fontId="9" fillId="2" borderId="7"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3" borderId="3" xfId="0" applyFont="1" applyFill="1" applyBorder="1" applyAlignment="1">
      <alignment horizontal="center" vertical="center" wrapText="1" shrinkToFit="1"/>
    </xf>
    <xf numFmtId="0" fontId="6" fillId="3" borderId="3" xfId="0" applyFont="1" applyFill="1" applyBorder="1" applyAlignment="1">
      <alignment horizontal="center" vertical="center" wrapText="1" shrinkToFit="1"/>
    </xf>
    <xf numFmtId="0" fontId="9" fillId="3" borderId="2" xfId="0" applyFont="1" applyFill="1" applyBorder="1" applyAlignment="1">
      <alignment horizontal="center" vertical="center" wrapText="1" shrinkToFit="1"/>
    </xf>
    <xf numFmtId="0" fontId="2" fillId="4" borderId="37" xfId="0" applyFont="1" applyFill="1" applyBorder="1" applyAlignment="1">
      <alignment horizontal="center" vertical="center" wrapText="1"/>
    </xf>
    <xf numFmtId="0" fontId="2" fillId="4" borderId="38" xfId="0" applyFont="1" applyFill="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6" xfId="0" applyFont="1" applyBorder="1" applyAlignment="1">
      <alignment horizontal="center" vertical="center" wrapText="1"/>
    </xf>
    <xf numFmtId="4" fontId="3" fillId="0" borderId="30" xfId="0" applyNumberFormat="1" applyFont="1" applyBorder="1" applyAlignment="1">
      <alignment horizontal="center" vertical="center" wrapText="1" shrinkToFit="1"/>
    </xf>
    <xf numFmtId="4" fontId="3" fillId="0" borderId="29" xfId="0" applyNumberFormat="1" applyFont="1" applyBorder="1" applyAlignment="1">
      <alignment horizontal="center" vertical="center" wrapText="1" shrinkToFit="1"/>
    </xf>
    <xf numFmtId="0" fontId="2" fillId="2" borderId="1" xfId="0" applyFont="1" applyFill="1" applyBorder="1" applyAlignment="1">
      <alignment horizontal="center" vertical="center" wrapText="1"/>
    </xf>
    <xf numFmtId="0" fontId="2" fillId="4" borderId="40" xfId="0" applyFont="1" applyFill="1" applyBorder="1" applyAlignment="1">
      <alignment horizontal="center" vertical="center" wrapText="1"/>
    </xf>
    <xf numFmtId="0" fontId="2" fillId="4" borderId="41" xfId="0" applyFont="1" applyFill="1" applyBorder="1" applyAlignment="1">
      <alignment horizontal="center" vertical="center" wrapText="1"/>
    </xf>
    <xf numFmtId="4" fontId="3" fillId="0" borderId="30"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0" fontId="2" fillId="4" borderId="30"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2" fillId="4" borderId="29" xfId="0" applyFont="1" applyFill="1" applyBorder="1" applyAlignment="1">
      <alignment horizontal="center" vertical="center" wrapText="1"/>
    </xf>
    <xf numFmtId="165" fontId="6" fillId="0" borderId="49" xfId="0" applyNumberFormat="1" applyFont="1" applyFill="1" applyBorder="1" applyAlignment="1">
      <alignment horizontal="center" vertical="center" wrapText="1"/>
    </xf>
    <xf numFmtId="0" fontId="16" fillId="0" borderId="50" xfId="0" applyFont="1" applyFill="1" applyBorder="1"/>
    <xf numFmtId="165" fontId="6" fillId="0" borderId="49" xfId="0" applyNumberFormat="1" applyFont="1" applyBorder="1" applyAlignment="1">
      <alignment horizontal="center" vertical="center" wrapText="1"/>
    </xf>
    <xf numFmtId="0" fontId="16" fillId="0" borderId="50" xfId="0" applyFont="1" applyBorder="1"/>
    <xf numFmtId="0" fontId="2" fillId="4" borderId="30" xfId="0" quotePrefix="1" applyFont="1" applyFill="1" applyBorder="1" applyAlignment="1">
      <alignment horizontal="center" vertical="center" wrapText="1"/>
    </xf>
    <xf numFmtId="165" fontId="9" fillId="12" borderId="49" xfId="0" applyNumberFormat="1" applyFont="1" applyFill="1" applyBorder="1" applyAlignment="1">
      <alignment horizontal="center" vertical="center" wrapText="1"/>
    </xf>
    <xf numFmtId="0" fontId="2" fillId="5" borderId="30" xfId="0" applyFont="1" applyFill="1" applyBorder="1" applyAlignment="1">
      <alignment horizontal="center" vertical="center" wrapText="1"/>
    </xf>
    <xf numFmtId="0" fontId="2" fillId="5" borderId="29" xfId="0" applyFont="1" applyFill="1" applyBorder="1" applyAlignment="1">
      <alignment horizontal="center" vertical="center" wrapText="1"/>
    </xf>
    <xf numFmtId="165" fontId="6" fillId="0" borderId="49" xfId="0" applyNumberFormat="1" applyFont="1" applyFill="1" applyBorder="1" applyAlignment="1">
      <alignment vertical="center" wrapText="1"/>
    </xf>
    <xf numFmtId="165" fontId="6" fillId="0" borderId="49" xfId="0" applyNumberFormat="1" applyFont="1" applyBorder="1" applyAlignment="1">
      <alignment vertical="center" wrapText="1"/>
    </xf>
    <xf numFmtId="4" fontId="6" fillId="0" borderId="7" xfId="0" applyNumberFormat="1" applyFont="1" applyBorder="1" applyAlignment="1">
      <alignment horizontal="center" vertical="center" wrapText="1"/>
    </xf>
    <xf numFmtId="4" fontId="6" fillId="0" borderId="2"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4" fontId="6" fillId="0" borderId="3" xfId="0" applyNumberFormat="1" applyFont="1" applyBorder="1" applyAlignment="1">
      <alignment horizontal="center" vertical="center" wrapText="1"/>
    </xf>
    <xf numFmtId="0" fontId="9" fillId="4" borderId="7" xfId="0" applyFont="1" applyFill="1" applyBorder="1" applyAlignment="1">
      <alignment vertical="center" wrapText="1"/>
    </xf>
    <xf numFmtId="0" fontId="9" fillId="4" borderId="3" xfId="0" applyFont="1" applyFill="1" applyBorder="1" applyAlignment="1">
      <alignment vertical="center" wrapText="1"/>
    </xf>
    <xf numFmtId="0" fontId="9" fillId="4" borderId="2" xfId="0" applyFont="1" applyFill="1" applyBorder="1" applyAlignment="1">
      <alignment vertical="center" wrapText="1"/>
    </xf>
    <xf numFmtId="165" fontId="6" fillId="13" borderId="49" xfId="0" applyNumberFormat="1" applyFont="1" applyFill="1" applyBorder="1" applyAlignment="1">
      <alignment vertical="center" wrapText="1"/>
    </xf>
    <xf numFmtId="0" fontId="16" fillId="13" borderId="50" xfId="0" applyFont="1" applyFill="1" applyBorder="1"/>
    <xf numFmtId="165" fontId="6" fillId="12" borderId="49" xfId="0" applyNumberFormat="1" applyFont="1" applyFill="1" applyBorder="1" applyAlignment="1">
      <alignment vertical="center" wrapText="1"/>
    </xf>
    <xf numFmtId="165" fontId="6" fillId="10" borderId="49" xfId="0" applyNumberFormat="1" applyFont="1" applyFill="1" applyBorder="1" applyAlignment="1">
      <alignment vertical="center" wrapText="1"/>
    </xf>
    <xf numFmtId="0" fontId="16" fillId="10" borderId="50" xfId="0" applyFont="1" applyFill="1" applyBorder="1"/>
    <xf numFmtId="4" fontId="3" fillId="0" borderId="7"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4" fontId="3" fillId="0" borderId="2" xfId="0" applyNumberFormat="1" applyFont="1" applyFill="1" applyBorder="1" applyAlignment="1">
      <alignment horizontal="center" vertical="center" wrapText="1"/>
    </xf>
    <xf numFmtId="4" fontId="3" fillId="0" borderId="31" xfId="0" applyNumberFormat="1" applyFont="1" applyBorder="1" applyAlignment="1">
      <alignment horizontal="center" vertical="center" wrapText="1"/>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4" fontId="3" fillId="0" borderId="21" xfId="0" applyNumberFormat="1"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2" fillId="4" borderId="25" xfId="0" applyFont="1" applyFill="1" applyBorder="1" applyAlignment="1">
      <alignment horizontal="center" vertical="center" wrapText="1"/>
    </xf>
    <xf numFmtId="0" fontId="2" fillId="4" borderId="21"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1" xfId="0" quotePrefix="1"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34" xfId="0" applyFont="1" applyFill="1" applyBorder="1" applyAlignment="1">
      <alignment horizontal="center" vertical="center" wrapText="1"/>
    </xf>
    <xf numFmtId="165" fontId="6" fillId="11" borderId="49" xfId="0" applyNumberFormat="1" applyFont="1" applyFill="1" applyBorder="1" applyAlignment="1">
      <alignment vertical="center" wrapText="1"/>
    </xf>
    <xf numFmtId="0" fontId="16" fillId="10" borderId="50" xfId="0" applyFont="1" applyFill="1" applyBorder="1" applyAlignment="1">
      <alignment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6" fillId="6" borderId="42" xfId="0" applyNumberFormat="1" applyFont="1" applyFill="1" applyBorder="1" applyAlignment="1">
      <alignment vertical="center" wrapText="1"/>
    </xf>
    <xf numFmtId="164" fontId="6" fillId="6" borderId="49" xfId="0" applyNumberFormat="1" applyFont="1" applyFill="1" applyBorder="1" applyAlignment="1">
      <alignment vertical="center" wrapText="1"/>
    </xf>
    <xf numFmtId="164" fontId="6" fillId="6" borderId="49" xfId="0" applyNumberFormat="1" applyFont="1" applyFill="1" applyBorder="1" applyAlignment="1">
      <alignment horizontal="center" vertical="center" wrapText="1"/>
    </xf>
    <xf numFmtId="164" fontId="6" fillId="6" borderId="44" xfId="0" applyNumberFormat="1" applyFont="1" applyFill="1" applyBorder="1" applyAlignment="1">
      <alignment vertical="center" wrapText="1"/>
    </xf>
    <xf numFmtId="0" fontId="6" fillId="14" borderId="43" xfId="0" applyFont="1" applyFill="1" applyBorder="1" applyAlignment="1">
      <alignment vertical="center" wrapText="1"/>
    </xf>
    <xf numFmtId="0" fontId="3" fillId="6" borderId="5" xfId="0" applyFont="1" applyFill="1" applyBorder="1" applyAlignment="1">
      <alignment vertical="center" wrapText="1"/>
    </xf>
    <xf numFmtId="0" fontId="3" fillId="6" borderId="1" xfId="0" applyFont="1" applyFill="1" applyBorder="1" applyAlignment="1">
      <alignment vertical="center" wrapText="1"/>
    </xf>
    <xf numFmtId="164" fontId="6" fillId="6" borderId="50" xfId="0" applyNumberFormat="1" applyFont="1" applyFill="1" applyBorder="1" applyAlignment="1">
      <alignment vertical="center" wrapText="1"/>
    </xf>
    <xf numFmtId="0" fontId="6" fillId="6" borderId="13" xfId="0" applyFont="1" applyFill="1" applyBorder="1" applyAlignment="1">
      <alignment vertical="center" wrapText="1"/>
    </xf>
    <xf numFmtId="0" fontId="6" fillId="6" borderId="5" xfId="0" applyFont="1" applyFill="1" applyBorder="1" applyAlignment="1">
      <alignment vertical="center" wrapText="1"/>
    </xf>
    <xf numFmtId="0" fontId="6" fillId="6" borderId="1" xfId="0" applyFont="1" applyFill="1" applyBorder="1" applyAlignment="1">
      <alignment vertical="center" wrapText="1"/>
    </xf>
    <xf numFmtId="164" fontId="6" fillId="6" borderId="6" xfId="0" applyNumberFormat="1" applyFont="1" applyFill="1" applyBorder="1" applyAlignment="1">
      <alignment vertical="center" wrapText="1"/>
    </xf>
    <xf numFmtId="164" fontId="6" fillId="6" borderId="7" xfId="0" applyNumberFormat="1" applyFont="1" applyFill="1" applyBorder="1" applyAlignment="1">
      <alignment vertical="center" wrapText="1"/>
    </xf>
    <xf numFmtId="164" fontId="6" fillId="6" borderId="2" xfId="0" applyNumberFormat="1" applyFont="1" applyFill="1" applyBorder="1" applyAlignment="1">
      <alignment vertical="center" wrapText="1"/>
    </xf>
    <xf numFmtId="0" fontId="6" fillId="14" borderId="1" xfId="0" applyFont="1" applyFill="1" applyBorder="1" applyAlignment="1">
      <alignment vertical="center" wrapText="1"/>
    </xf>
    <xf numFmtId="0" fontId="6" fillId="6" borderId="1" xfId="0" applyFont="1" applyFill="1" applyBorder="1"/>
    <xf numFmtId="0" fontId="6" fillId="6" borderId="1" xfId="0" applyFont="1" applyFill="1" applyBorder="1" applyAlignment="1">
      <alignment horizontal="center"/>
    </xf>
    <xf numFmtId="0" fontId="6" fillId="14" borderId="46" xfId="0" applyFont="1" applyFill="1" applyBorder="1" applyAlignment="1">
      <alignment vertical="center" wrapText="1"/>
    </xf>
    <xf numFmtId="0" fontId="6" fillId="14" borderId="49" xfId="0" applyFont="1" applyFill="1" applyBorder="1" applyAlignment="1">
      <alignment vertical="center" wrapText="1"/>
    </xf>
    <xf numFmtId="0" fontId="6" fillId="14" borderId="50" xfId="0" applyFont="1" applyFill="1" applyBorder="1" applyAlignment="1">
      <alignment vertical="center" wrapText="1"/>
    </xf>
    <xf numFmtId="0" fontId="9" fillId="6" borderId="6" xfId="0" applyFont="1" applyFill="1" applyBorder="1" applyAlignment="1">
      <alignment horizontal="center" vertical="center" wrapText="1"/>
    </xf>
    <xf numFmtId="164" fontId="6" fillId="6" borderId="17" xfId="0" applyNumberFormat="1" applyFont="1" applyFill="1" applyBorder="1" applyAlignment="1">
      <alignment vertical="center" wrapText="1"/>
    </xf>
    <xf numFmtId="164" fontId="6" fillId="6" borderId="6" xfId="0" applyNumberFormat="1" applyFont="1" applyFill="1" applyBorder="1" applyAlignment="1">
      <alignment vertical="center" wrapText="1"/>
    </xf>
    <xf numFmtId="0" fontId="3" fillId="15" borderId="0" xfId="0" applyFont="1" applyFill="1" applyAlignment="1">
      <alignment wrapText="1"/>
    </xf>
    <xf numFmtId="0" fontId="6" fillId="14" borderId="51" xfId="0" applyFont="1" applyFill="1" applyBorder="1" applyAlignment="1">
      <alignment vertical="center" wrapText="1"/>
    </xf>
    <xf numFmtId="164" fontId="6" fillId="14" borderId="44" xfId="0" applyNumberFormat="1" applyFont="1" applyFill="1" applyBorder="1" applyAlignment="1">
      <alignment vertical="center" wrapText="1"/>
    </xf>
    <xf numFmtId="164" fontId="6" fillId="14" borderId="47" xfId="0" applyNumberFormat="1" applyFont="1" applyFill="1" applyBorder="1" applyAlignment="1">
      <alignment horizontal="center" vertical="center" wrapText="1"/>
    </xf>
    <xf numFmtId="164" fontId="6" fillId="14" borderId="48" xfId="0" applyNumberFormat="1" applyFont="1" applyFill="1" applyBorder="1" applyAlignment="1">
      <alignment horizontal="center" vertical="center" wrapText="1"/>
    </xf>
    <xf numFmtId="0" fontId="3" fillId="6" borderId="2" xfId="0" applyFont="1" applyFill="1" applyBorder="1" applyAlignment="1">
      <alignment vertical="center" wrapText="1"/>
    </xf>
    <xf numFmtId="0" fontId="6" fillId="14" borderId="7" xfId="0" applyFont="1" applyFill="1" applyBorder="1" applyAlignment="1">
      <alignment vertical="center" wrapText="1"/>
    </xf>
    <xf numFmtId="0" fontId="6" fillId="6" borderId="1" xfId="0" applyFont="1" applyFill="1" applyBorder="1" applyAlignment="1">
      <alignment horizontal="center"/>
    </xf>
    <xf numFmtId="0" fontId="6" fillId="6" borderId="2" xfId="0" applyFont="1" applyFill="1" applyBorder="1" applyAlignment="1">
      <alignment vertical="center" wrapText="1"/>
    </xf>
    <xf numFmtId="164" fontId="6" fillId="6" borderId="1" xfId="0" applyNumberFormat="1" applyFont="1" applyFill="1" applyBorder="1" applyAlignment="1">
      <alignment vertical="center" wrapText="1"/>
    </xf>
    <xf numFmtId="164" fontId="6" fillId="6" borderId="7" xfId="0" applyNumberFormat="1" applyFont="1" applyFill="1" applyBorder="1" applyAlignment="1">
      <alignment horizontal="center" vertical="center" wrapText="1"/>
    </xf>
    <xf numFmtId="164" fontId="6" fillId="6" borderId="2" xfId="0" applyNumberFormat="1" applyFont="1" applyFill="1" applyBorder="1" applyAlignment="1">
      <alignment horizontal="center" vertical="center" wrapText="1"/>
    </xf>
    <xf numFmtId="0" fontId="6" fillId="14" borderId="49" xfId="0" applyFont="1" applyFill="1" applyBorder="1" applyAlignment="1">
      <alignment horizontal="left" vertical="center" wrapText="1"/>
    </xf>
    <xf numFmtId="0" fontId="6" fillId="14" borderId="1" xfId="0" applyFont="1" applyFill="1" applyBorder="1" applyAlignment="1">
      <alignment horizontal="center" vertical="center" wrapText="1"/>
    </xf>
    <xf numFmtId="0" fontId="6" fillId="14" borderId="50" xfId="0" applyFont="1" applyFill="1" applyBorder="1" applyAlignment="1">
      <alignment horizontal="center" vertical="center" wrapText="1"/>
    </xf>
    <xf numFmtId="0" fontId="20" fillId="6" borderId="0" xfId="0" applyFont="1" applyFill="1"/>
    <xf numFmtId="164" fontId="9" fillId="14" borderId="1"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6" fillId="6" borderId="3" xfId="0" applyFont="1" applyFill="1" applyBorder="1" applyAlignment="1">
      <alignment horizontal="center"/>
    </xf>
    <xf numFmtId="0" fontId="6" fillId="6" borderId="1" xfId="0" applyFont="1" applyFill="1" applyBorder="1" applyAlignment="1">
      <alignment horizontal="right" vertical="center" wrapText="1"/>
    </xf>
    <xf numFmtId="164" fontId="9" fillId="6" borderId="1" xfId="0" applyNumberFormat="1" applyFont="1" applyFill="1" applyBorder="1" applyAlignment="1">
      <alignment horizontal="right" vertical="center" wrapText="1"/>
    </xf>
    <xf numFmtId="164" fontId="9" fillId="6" borderId="3" xfId="0" applyNumberFormat="1" applyFont="1" applyFill="1" applyBorder="1" applyAlignment="1">
      <alignment horizontal="center" vertical="center" wrapText="1"/>
    </xf>
    <xf numFmtId="164" fontId="6" fillId="6" borderId="1" xfId="0" applyNumberFormat="1" applyFont="1" applyFill="1" applyBorder="1" applyAlignment="1">
      <alignment horizontal="center" vertical="center" wrapText="1"/>
    </xf>
    <xf numFmtId="0" fontId="9" fillId="6" borderId="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14" borderId="42" xfId="0" applyFont="1" applyFill="1" applyBorder="1" applyAlignment="1">
      <alignment horizontal="right" vertical="center" wrapText="1"/>
    </xf>
    <xf numFmtId="0" fontId="6" fillId="6" borderId="6" xfId="0" applyFont="1" applyFill="1" applyBorder="1" applyAlignment="1">
      <alignment horizontal="right" vertical="center" wrapText="1"/>
    </xf>
    <xf numFmtId="0" fontId="6" fillId="14" borderId="44" xfId="0" applyFont="1" applyFill="1" applyBorder="1" applyAlignment="1">
      <alignment horizontal="right" vertical="center" wrapText="1"/>
    </xf>
    <xf numFmtId="164" fontId="6" fillId="6" borderId="0" xfId="0" applyNumberFormat="1" applyFont="1" applyFill="1" applyBorder="1" applyAlignment="1">
      <alignment vertical="center" wrapText="1"/>
    </xf>
    <xf numFmtId="164" fontId="6" fillId="6" borderId="3" xfId="0" applyNumberFormat="1" applyFont="1" applyFill="1" applyBorder="1" applyAlignment="1">
      <alignment horizontal="center" vertical="center" wrapText="1"/>
    </xf>
    <xf numFmtId="0" fontId="6" fillId="6" borderId="0" xfId="0" applyFont="1" applyFill="1" applyBorder="1" applyAlignment="1">
      <alignment vertical="center" wrapText="1"/>
    </xf>
    <xf numFmtId="164" fontId="6" fillId="6" borderId="4" xfId="0" applyNumberFormat="1" applyFont="1" applyFill="1" applyBorder="1" applyAlignment="1">
      <alignment horizontal="center" vertical="center" wrapText="1"/>
    </xf>
    <xf numFmtId="0" fontId="9" fillId="6" borderId="4" xfId="0" applyFont="1" applyFill="1" applyBorder="1" applyAlignment="1">
      <alignment horizontal="center" vertical="center" wrapText="1"/>
    </xf>
    <xf numFmtId="0" fontId="6" fillId="6" borderId="4"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6" fillId="6" borderId="0" xfId="0" applyFont="1" applyFill="1" applyAlignment="1">
      <alignment vertical="center" wrapText="1"/>
    </xf>
    <xf numFmtId="0" fontId="6" fillId="6" borderId="49" xfId="0" applyFont="1" applyFill="1" applyBorder="1" applyAlignment="1">
      <alignment horizontal="center" vertical="center" wrapText="1"/>
    </xf>
    <xf numFmtId="164" fontId="9" fillId="6" borderId="21" xfId="0" applyNumberFormat="1" applyFont="1" applyFill="1" applyBorder="1" applyAlignment="1">
      <alignment horizontal="center" vertical="center" wrapText="1"/>
    </xf>
    <xf numFmtId="0" fontId="9" fillId="6" borderId="21" xfId="0" applyFont="1" applyFill="1" applyBorder="1" applyAlignment="1">
      <alignment horizontal="center" vertical="center" wrapText="1"/>
    </xf>
    <xf numFmtId="0" fontId="6" fillId="6" borderId="21" xfId="0" applyFont="1" applyFill="1" applyBorder="1" applyAlignment="1">
      <alignment horizontal="center" vertical="center" wrapText="1"/>
    </xf>
    <xf numFmtId="0" fontId="9" fillId="6" borderId="16" xfId="0" applyFont="1" applyFill="1" applyBorder="1" applyAlignment="1">
      <alignment horizontal="center" vertical="center" wrapText="1"/>
    </xf>
    <xf numFmtId="164" fontId="6" fillId="6" borderId="7" xfId="0" applyNumberFormat="1" applyFont="1" applyFill="1" applyBorder="1" applyAlignment="1">
      <alignment vertical="center" wrapText="1"/>
    </xf>
    <xf numFmtId="164" fontId="6" fillId="6" borderId="2" xfId="0" applyNumberFormat="1" applyFont="1" applyFill="1" applyBorder="1" applyAlignment="1">
      <alignment vertical="center" wrapText="1"/>
    </xf>
    <xf numFmtId="0" fontId="6" fillId="6" borderId="15" xfId="0" applyFont="1" applyFill="1" applyBorder="1" applyAlignment="1">
      <alignment wrapText="1"/>
    </xf>
    <xf numFmtId="0" fontId="6" fillId="6" borderId="1" xfId="0" applyFont="1" applyFill="1" applyBorder="1" applyAlignment="1">
      <alignment horizontal="right" wrapText="1"/>
    </xf>
    <xf numFmtId="164" fontId="6" fillId="6" borderId="1" xfId="0" applyNumberFormat="1" applyFont="1" applyFill="1" applyBorder="1" applyAlignment="1">
      <alignment wrapText="1"/>
    </xf>
    <xf numFmtId="0" fontId="6" fillId="6" borderId="1" xfId="0" applyFont="1" applyFill="1" applyBorder="1" applyAlignment="1">
      <alignment wrapText="1"/>
    </xf>
    <xf numFmtId="0" fontId="6" fillId="6" borderId="19" xfId="0" applyFont="1" applyFill="1" applyBorder="1" applyAlignment="1">
      <alignment horizontal="left" wrapText="1"/>
    </xf>
    <xf numFmtId="0" fontId="6" fillId="6" borderId="1" xfId="0" applyFont="1" applyFill="1" applyBorder="1" applyAlignment="1">
      <alignment horizontal="left" wrapText="1"/>
    </xf>
    <xf numFmtId="164" fontId="6" fillId="6" borderId="5" xfId="0" applyNumberFormat="1" applyFont="1" applyFill="1" applyBorder="1" applyAlignment="1">
      <alignment vertical="center" wrapText="1"/>
    </xf>
    <xf numFmtId="0" fontId="6" fillId="6" borderId="5" xfId="0" applyFont="1" applyFill="1" applyBorder="1" applyAlignment="1">
      <alignment horizontal="right" vertical="center" wrapText="1"/>
    </xf>
    <xf numFmtId="0" fontId="6" fillId="6" borderId="6" xfId="0" applyFont="1" applyFill="1" applyBorder="1" applyAlignment="1">
      <alignment horizontal="left" vertical="center" wrapText="1"/>
    </xf>
    <xf numFmtId="0" fontId="6" fillId="6" borderId="3"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6" borderId="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1" xfId="0" applyFont="1" applyFill="1" applyBorder="1" applyAlignment="1">
      <alignment horizontal="left" vertical="center" wrapText="1"/>
    </xf>
    <xf numFmtId="0" fontId="6" fillId="6" borderId="6" xfId="0" applyFont="1" applyFill="1" applyBorder="1" applyAlignment="1">
      <alignment wrapText="1"/>
    </xf>
    <xf numFmtId="164" fontId="6" fillId="6" borderId="42" xfId="0" applyNumberFormat="1" applyFont="1" applyFill="1" applyBorder="1" applyAlignment="1">
      <alignment horizontal="right" vertical="center" wrapText="1"/>
    </xf>
    <xf numFmtId="164" fontId="6" fillId="6" borderId="49" xfId="0" applyNumberFormat="1" applyFont="1" applyFill="1" applyBorder="1" applyAlignment="1">
      <alignment horizontal="right" vertical="center" wrapText="1"/>
    </xf>
    <xf numFmtId="0" fontId="3" fillId="6" borderId="43" xfId="0" applyFont="1" applyFill="1" applyBorder="1" applyAlignment="1">
      <alignment vertical="center" wrapText="1"/>
    </xf>
    <xf numFmtId="165" fontId="6" fillId="6" borderId="42" xfId="0" applyNumberFormat="1" applyFont="1" applyFill="1" applyBorder="1" applyAlignment="1">
      <alignment vertical="center" wrapText="1"/>
    </xf>
    <xf numFmtId="165" fontId="6" fillId="6" borderId="49" xfId="0" applyNumberFormat="1" applyFont="1" applyFill="1" applyBorder="1" applyAlignment="1">
      <alignment vertical="center" wrapText="1"/>
    </xf>
    <xf numFmtId="0" fontId="9" fillId="16" borderId="43" xfId="0" applyFont="1" applyFill="1" applyBorder="1" applyAlignment="1">
      <alignment horizontal="center" vertical="center" wrapText="1"/>
    </xf>
    <xf numFmtId="165" fontId="2" fillId="10" borderId="6" xfId="0" applyNumberFormat="1" applyFont="1" applyFill="1" applyBorder="1" applyAlignment="1">
      <alignment vertical="center" wrapText="1"/>
    </xf>
    <xf numFmtId="165" fontId="2" fillId="10" borderId="7" xfId="0" applyNumberFormat="1" applyFont="1" applyFill="1" applyBorder="1" applyAlignment="1">
      <alignment vertical="center" wrapText="1"/>
    </xf>
    <xf numFmtId="165" fontId="2" fillId="10" borderId="2" xfId="0" applyNumberFormat="1" applyFont="1" applyFill="1" applyBorder="1" applyAlignment="1">
      <alignment vertical="center" wrapText="1"/>
    </xf>
    <xf numFmtId="165" fontId="3" fillId="10" borderId="6" xfId="0" applyNumberFormat="1" applyFont="1" applyFill="1" applyBorder="1" applyAlignment="1">
      <alignment vertical="center" wrapText="1"/>
    </xf>
    <xf numFmtId="165" fontId="3" fillId="10" borderId="7" xfId="0" applyNumberFormat="1" applyFont="1" applyFill="1" applyBorder="1" applyAlignment="1">
      <alignment vertical="center" wrapText="1"/>
    </xf>
    <xf numFmtId="165" fontId="3" fillId="10" borderId="2" xfId="0" applyNumberFormat="1" applyFont="1" applyFill="1" applyBorder="1" applyAlignment="1">
      <alignment vertical="center" wrapText="1"/>
    </xf>
    <xf numFmtId="0" fontId="3" fillId="10" borderId="2" xfId="0" applyFont="1" applyFill="1" applyBorder="1" applyAlignment="1">
      <alignment vertical="center" wrapText="1"/>
    </xf>
    <xf numFmtId="0" fontId="4" fillId="10" borderId="6" xfId="0" applyFont="1" applyFill="1" applyBorder="1" applyAlignment="1">
      <alignment horizontal="right" vertical="center" wrapText="1"/>
    </xf>
    <xf numFmtId="0" fontId="2" fillId="10" borderId="6" xfId="0" applyFont="1" applyFill="1" applyBorder="1" applyAlignment="1">
      <alignment vertical="center" wrapText="1"/>
    </xf>
    <xf numFmtId="0" fontId="2" fillId="10" borderId="2" xfId="0" applyFont="1" applyFill="1" applyBorder="1" applyAlignment="1">
      <alignment vertical="center" wrapText="1"/>
    </xf>
    <xf numFmtId="0" fontId="4" fillId="10" borderId="1" xfId="0" applyFont="1" applyFill="1" applyBorder="1" applyAlignment="1">
      <alignment vertical="center" wrapText="1"/>
    </xf>
    <xf numFmtId="0" fontId="4" fillId="10" borderId="21" xfId="0" applyFont="1" applyFill="1" applyBorder="1" applyAlignment="1">
      <alignment vertical="center" wrapText="1"/>
    </xf>
    <xf numFmtId="0" fontId="3" fillId="10" borderId="21" xfId="0" applyFont="1" applyFill="1" applyBorder="1" applyAlignment="1">
      <alignment vertical="center" wrapText="1"/>
    </xf>
    <xf numFmtId="165" fontId="3" fillId="10" borderId="21" xfId="0" applyNumberFormat="1" applyFont="1" applyFill="1" applyBorder="1" applyAlignment="1">
      <alignment vertical="center" wrapText="1"/>
    </xf>
    <xf numFmtId="165" fontId="3" fillId="10" borderId="21" xfId="0" applyNumberFormat="1" applyFont="1" applyFill="1" applyBorder="1" applyAlignment="1">
      <alignment vertical="center" wrapText="1"/>
    </xf>
    <xf numFmtId="0" fontId="3" fillId="10" borderId="29" xfId="0" applyFont="1" applyFill="1" applyBorder="1" applyAlignment="1">
      <alignment vertical="center" wrapText="1"/>
    </xf>
    <xf numFmtId="0" fontId="3" fillId="10" borderId="26" xfId="0" applyFont="1" applyFill="1" applyBorder="1" applyAlignment="1">
      <alignment vertical="center" wrapText="1"/>
    </xf>
    <xf numFmtId="0" fontId="5" fillId="10" borderId="21" xfId="0" applyFont="1" applyFill="1" applyBorder="1" applyAlignment="1">
      <alignment horizontal="right" vertical="center" wrapText="1"/>
    </xf>
    <xf numFmtId="165" fontId="6" fillId="10" borderId="6" xfId="0" applyNumberFormat="1" applyFont="1" applyFill="1" applyBorder="1" applyAlignment="1">
      <alignment vertical="center" wrapText="1"/>
    </xf>
    <xf numFmtId="165" fontId="6" fillId="10" borderId="7" xfId="0" applyNumberFormat="1" applyFont="1" applyFill="1" applyBorder="1" applyAlignment="1">
      <alignment vertical="center" wrapText="1"/>
    </xf>
    <xf numFmtId="165" fontId="6" fillId="10" borderId="2" xfId="0" applyNumberFormat="1" applyFont="1" applyFill="1" applyBorder="1" applyAlignment="1">
      <alignment vertical="center" wrapText="1"/>
    </xf>
    <xf numFmtId="0" fontId="8" fillId="10" borderId="6" xfId="0" applyFont="1" applyFill="1" applyBorder="1" applyAlignment="1">
      <alignment vertical="center" wrapText="1"/>
    </xf>
    <xf numFmtId="0" fontId="6" fillId="10" borderId="6" xfId="0" applyFont="1" applyFill="1" applyBorder="1" applyAlignment="1">
      <alignment vertical="center" wrapText="1"/>
    </xf>
    <xf numFmtId="0" fontId="6" fillId="10" borderId="2" xfId="0" applyFont="1" applyFill="1" applyBorder="1" applyAlignment="1">
      <alignment vertical="center" wrapText="1"/>
    </xf>
    <xf numFmtId="0" fontId="7" fillId="10" borderId="6" xfId="0" applyFont="1" applyFill="1" applyBorder="1" applyAlignment="1">
      <alignment horizontal="right" vertical="center" wrapText="1"/>
    </xf>
    <xf numFmtId="165" fontId="3" fillId="10" borderId="30" xfId="0" applyNumberFormat="1" applyFont="1" applyFill="1" applyBorder="1" applyAlignment="1">
      <alignment horizontal="center" vertical="center" wrapText="1"/>
    </xf>
    <xf numFmtId="165" fontId="3" fillId="10" borderId="29" xfId="0" applyNumberFormat="1" applyFont="1" applyFill="1" applyBorder="1" applyAlignment="1">
      <alignment horizontal="center" vertical="center" wrapText="1"/>
    </xf>
    <xf numFmtId="164" fontId="6" fillId="10" borderId="6" xfId="0" applyNumberFormat="1" applyFont="1" applyFill="1" applyBorder="1" applyAlignment="1">
      <alignment horizontal="right" vertical="center" wrapText="1" indent="1"/>
    </xf>
    <xf numFmtId="164" fontId="6" fillId="10" borderId="7" xfId="0" applyNumberFormat="1" applyFont="1" applyFill="1" applyBorder="1" applyAlignment="1">
      <alignment horizontal="right" vertical="center" wrapText="1" indent="1"/>
    </xf>
    <xf numFmtId="164" fontId="6" fillId="10" borderId="2" xfId="0" applyNumberFormat="1" applyFont="1" applyFill="1" applyBorder="1" applyAlignment="1">
      <alignment horizontal="right" vertical="center" wrapText="1" indent="1"/>
    </xf>
    <xf numFmtId="0" fontId="14" fillId="10" borderId="0" xfId="0" applyFont="1" applyFill="1"/>
    <xf numFmtId="164" fontId="6" fillId="10" borderId="7" xfId="0" applyNumberFormat="1" applyFont="1" applyFill="1" applyBorder="1" applyAlignment="1">
      <alignment vertical="center" wrapText="1"/>
    </xf>
    <xf numFmtId="164" fontId="6" fillId="10" borderId="2" xfId="0" applyNumberFormat="1" applyFont="1" applyFill="1" applyBorder="1" applyAlignment="1">
      <alignment vertical="center" wrapText="1"/>
    </xf>
    <xf numFmtId="164" fontId="6" fillId="10" borderId="6" xfId="0" applyNumberFormat="1" applyFont="1" applyFill="1" applyBorder="1" applyAlignment="1">
      <alignment vertical="center" wrapText="1"/>
    </xf>
    <xf numFmtId="0" fontId="10" fillId="0" borderId="50" xfId="0" applyFont="1" applyFill="1" applyBorder="1" applyAlignment="1">
      <alignment wrapText="1"/>
    </xf>
    <xf numFmtId="0" fontId="10" fillId="6" borderId="50" xfId="0" applyFont="1" applyFill="1" applyBorder="1" applyAlignment="1">
      <alignment wrapText="1"/>
    </xf>
    <xf numFmtId="0" fontId="10" fillId="0" borderId="50" xfId="0" applyFont="1" applyBorder="1" applyAlignment="1">
      <alignment wrapText="1"/>
    </xf>
    <xf numFmtId="0" fontId="21" fillId="6" borderId="1" xfId="0" applyFont="1" applyFill="1" applyBorder="1"/>
    <xf numFmtId="0" fontId="22" fillId="10" borderId="1" xfId="0" applyFont="1" applyFill="1" applyBorder="1"/>
    <xf numFmtId="0" fontId="6" fillId="6" borderId="6" xfId="0" applyFont="1" applyFill="1" applyBorder="1" applyAlignment="1">
      <alignment vertical="center" wrapText="1" shrinkToFit="1"/>
    </xf>
    <xf numFmtId="0" fontId="6" fillId="6" borderId="1" xfId="0" applyFont="1" applyFill="1" applyBorder="1" applyAlignment="1">
      <alignment vertical="center" wrapText="1" shrinkToFit="1"/>
    </xf>
    <xf numFmtId="0" fontId="6" fillId="6" borderId="6" xfId="0" applyFont="1" applyFill="1" applyBorder="1" applyAlignment="1">
      <alignment horizontal="left" vertical="center" wrapText="1" shrinkToFit="1"/>
    </xf>
    <xf numFmtId="0" fontId="10" fillId="0" borderId="50" xfId="0" applyFont="1" applyBorder="1"/>
    <xf numFmtId="0" fontId="10" fillId="0" borderId="50" xfId="0" applyFont="1" applyFill="1" applyBorder="1"/>
    <xf numFmtId="0" fontId="9" fillId="6" borderId="4" xfId="0" applyFont="1" applyFill="1" applyBorder="1" applyAlignment="1">
      <alignment horizontal="left" vertical="center" wrapText="1"/>
    </xf>
    <xf numFmtId="0" fontId="10" fillId="6" borderId="50" xfId="0" applyFont="1" applyFill="1" applyBorder="1"/>
    <xf numFmtId="0" fontId="6" fillId="6" borderId="7" xfId="0" applyFont="1" applyFill="1" applyBorder="1"/>
    <xf numFmtId="0" fontId="6" fillId="6" borderId="3" xfId="0" applyFont="1" applyFill="1" applyBorder="1" applyAlignment="1">
      <alignment wrapText="1"/>
    </xf>
    <xf numFmtId="0" fontId="6" fillId="6" borderId="2" xfId="0" applyFont="1" applyFill="1" applyBorder="1"/>
    <xf numFmtId="0" fontId="6" fillId="6" borderId="17" xfId="0" applyFont="1" applyFill="1" applyBorder="1"/>
    <xf numFmtId="0" fontId="6" fillId="6" borderId="5" xfId="0" applyFont="1" applyFill="1" applyBorder="1" applyAlignment="1">
      <alignment wrapText="1"/>
    </xf>
    <xf numFmtId="0" fontId="2" fillId="6" borderId="6" xfId="0" applyFont="1" applyFill="1" applyBorder="1" applyAlignment="1">
      <alignment vertical="center" wrapText="1"/>
    </xf>
    <xf numFmtId="165" fontId="6" fillId="6" borderId="50" xfId="0" applyNumberFormat="1" applyFont="1" applyFill="1" applyBorder="1" applyAlignment="1">
      <alignment vertical="center" wrapText="1"/>
    </xf>
    <xf numFmtId="0" fontId="6" fillId="6" borderId="44" xfId="0" applyFont="1" applyFill="1" applyBorder="1" applyAlignment="1">
      <alignment vertical="center"/>
    </xf>
    <xf numFmtId="165" fontId="6" fillId="6" borderId="49" xfId="0" applyNumberFormat="1" applyFont="1" applyFill="1" applyBorder="1" applyAlignment="1">
      <alignment horizontal="center" vertical="center" wrapText="1"/>
    </xf>
    <xf numFmtId="0" fontId="3" fillId="6" borderId="6" xfId="0" applyFont="1" applyFill="1" applyBorder="1" applyAlignment="1">
      <alignment vertical="top" wrapText="1"/>
    </xf>
    <xf numFmtId="0" fontId="6" fillId="6" borderId="53" xfId="0" applyFont="1" applyFill="1" applyBorder="1" applyAlignment="1">
      <alignment vertical="center" wrapText="1"/>
    </xf>
    <xf numFmtId="165" fontId="6" fillId="6" borderId="54" xfId="0" applyNumberFormat="1" applyFont="1" applyFill="1" applyBorder="1" applyAlignment="1">
      <alignment vertical="center" wrapText="1"/>
    </xf>
    <xf numFmtId="0" fontId="6" fillId="6" borderId="49" xfId="0" applyFont="1" applyFill="1" applyBorder="1" applyAlignment="1">
      <alignment vertical="center" wrapText="1"/>
    </xf>
    <xf numFmtId="165" fontId="6" fillId="6" borderId="44" xfId="0" applyNumberFormat="1" applyFont="1" applyFill="1" applyBorder="1" applyAlignment="1">
      <alignment vertical="center" wrapText="1"/>
    </xf>
    <xf numFmtId="0" fontId="6" fillId="6" borderId="45" xfId="0" applyFont="1" applyFill="1" applyBorder="1" applyAlignment="1">
      <alignment vertical="center" wrapText="1"/>
    </xf>
    <xf numFmtId="165" fontId="6" fillId="6" borderId="45" xfId="0" applyNumberFormat="1" applyFont="1" applyFill="1" applyBorder="1" applyAlignment="1">
      <alignment vertical="center" wrapText="1"/>
    </xf>
    <xf numFmtId="165" fontId="6" fillId="6" borderId="55" xfId="0" applyNumberFormat="1" applyFont="1" applyFill="1" applyBorder="1" applyAlignment="1">
      <alignment vertical="center" wrapText="1"/>
    </xf>
    <xf numFmtId="0" fontId="6" fillId="6" borderId="57" xfId="0" applyFont="1" applyFill="1" applyBorder="1" applyAlignment="1">
      <alignment vertical="center" wrapText="1"/>
    </xf>
    <xf numFmtId="165" fontId="6" fillId="6" borderId="57" xfId="0" applyNumberFormat="1" applyFont="1" applyFill="1" applyBorder="1" applyAlignment="1">
      <alignment vertical="center" wrapText="1"/>
    </xf>
    <xf numFmtId="165" fontId="6" fillId="6" borderId="58" xfId="0" applyNumberFormat="1" applyFont="1" applyFill="1" applyBorder="1" applyAlignment="1">
      <alignment horizontal="center" vertical="center" wrapText="1"/>
    </xf>
    <xf numFmtId="0" fontId="6" fillId="6" borderId="60" xfId="0" applyFont="1" applyFill="1" applyBorder="1" applyAlignment="1">
      <alignment vertical="center" wrapText="1"/>
    </xf>
    <xf numFmtId="165" fontId="6" fillId="6" borderId="61" xfId="0" applyNumberFormat="1" applyFont="1" applyFill="1" applyBorder="1" applyAlignment="1">
      <alignment vertical="center" wrapText="1"/>
    </xf>
    <xf numFmtId="165" fontId="6" fillId="6" borderId="61" xfId="0" applyNumberFormat="1" applyFont="1" applyFill="1" applyBorder="1" applyAlignment="1">
      <alignment horizontal="center" vertical="center" wrapText="1"/>
    </xf>
    <xf numFmtId="0" fontId="10" fillId="6" borderId="56" xfId="0" applyFont="1" applyFill="1" applyBorder="1"/>
    <xf numFmtId="0" fontId="10" fillId="6" borderId="59" xfId="0" applyFont="1" applyFill="1" applyBorder="1"/>
    <xf numFmtId="0" fontId="6" fillId="6" borderId="42"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6" borderId="6" xfId="0" applyFont="1" applyFill="1" applyBorder="1" applyAlignment="1">
      <alignment horizontal="left" vertical="top" wrapText="1"/>
    </xf>
    <xf numFmtId="0" fontId="4" fillId="6" borderId="6" xfId="0" applyFont="1" applyFill="1" applyBorder="1" applyAlignment="1">
      <alignment vertical="center" wrapText="1"/>
    </xf>
    <xf numFmtId="165" fontId="3" fillId="6" borderId="6" xfId="0" applyNumberFormat="1" applyFont="1" applyFill="1" applyBorder="1" applyAlignment="1">
      <alignment vertical="center" wrapText="1"/>
    </xf>
    <xf numFmtId="165" fontId="3" fillId="6" borderId="7" xfId="0" applyNumberFormat="1" applyFont="1" applyFill="1" applyBorder="1" applyAlignment="1">
      <alignment vertical="center" wrapText="1"/>
    </xf>
    <xf numFmtId="165" fontId="3" fillId="6" borderId="2" xfId="0" applyNumberFormat="1" applyFont="1" applyFill="1" applyBorder="1" applyAlignment="1">
      <alignment vertical="center" wrapText="1"/>
    </xf>
    <xf numFmtId="0" fontId="5" fillId="6" borderId="6" xfId="0" applyFont="1" applyFill="1" applyBorder="1" applyAlignment="1">
      <alignment horizontal="right" vertical="center" wrapText="1"/>
    </xf>
    <xf numFmtId="0" fontId="2" fillId="6" borderId="4" xfId="0" applyFont="1" applyFill="1" applyBorder="1" applyAlignment="1">
      <alignment horizontal="left" vertical="center" wrapText="1"/>
    </xf>
    <xf numFmtId="0" fontId="6" fillId="6" borderId="46"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6" fillId="6" borderId="44" xfId="0" applyFont="1" applyFill="1" applyBorder="1" applyAlignment="1">
      <alignment horizontal="center" vertical="center" wrapText="1"/>
    </xf>
    <xf numFmtId="165" fontId="6" fillId="6" borderId="49" xfId="0" applyNumberFormat="1" applyFont="1" applyFill="1" applyBorder="1" applyAlignment="1">
      <alignment vertical="center" wrapText="1"/>
    </xf>
    <xf numFmtId="0" fontId="3" fillId="6" borderId="7" xfId="0" applyFont="1" applyFill="1" applyBorder="1" applyAlignment="1">
      <alignment vertical="center" wrapText="1"/>
    </xf>
    <xf numFmtId="0" fontId="3" fillId="6" borderId="7" xfId="0" applyFont="1" applyFill="1" applyBorder="1" applyAlignment="1">
      <alignment horizontal="center" vertical="center" wrapText="1"/>
    </xf>
    <xf numFmtId="165" fontId="6" fillId="6" borderId="52" xfId="0" applyNumberFormat="1" applyFont="1" applyFill="1" applyBorder="1" applyAlignment="1">
      <alignment vertical="center" wrapText="1"/>
    </xf>
    <xf numFmtId="0" fontId="3" fillId="6" borderId="25" xfId="0" applyFont="1" applyFill="1" applyBorder="1" applyAlignment="1">
      <alignment vertical="center" wrapText="1"/>
    </xf>
    <xf numFmtId="0" fontId="3" fillId="6" borderId="21" xfId="0" applyFont="1" applyFill="1" applyBorder="1" applyAlignment="1">
      <alignment vertical="center" wrapText="1"/>
    </xf>
    <xf numFmtId="0" fontId="3" fillId="6" borderId="29" xfId="0" applyFont="1" applyFill="1" applyBorder="1" applyAlignment="1">
      <alignment vertical="center" wrapText="1"/>
    </xf>
    <xf numFmtId="0" fontId="3" fillId="6" borderId="26" xfId="0" applyFont="1" applyFill="1" applyBorder="1" applyAlignment="1">
      <alignment vertical="center" wrapText="1"/>
    </xf>
    <xf numFmtId="0" fontId="2" fillId="6" borderId="25" xfId="0" applyFont="1" applyFill="1" applyBorder="1" applyAlignment="1">
      <alignment horizontal="left" vertical="center" wrapText="1"/>
    </xf>
    <xf numFmtId="0" fontId="5" fillId="6" borderId="21" xfId="0" applyFont="1" applyFill="1" applyBorder="1" applyAlignment="1">
      <alignment horizontal="left" vertical="center" wrapText="1"/>
    </xf>
    <xf numFmtId="0" fontId="9" fillId="16" borderId="49" xfId="0" applyFont="1" applyFill="1" applyBorder="1" applyAlignment="1">
      <alignment horizontal="center" vertical="center" wrapText="1"/>
    </xf>
    <xf numFmtId="165" fontId="9" fillId="16" borderId="52" xfId="0" applyNumberFormat="1"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21" xfId="0" applyFont="1" applyFill="1" applyBorder="1" applyAlignment="1">
      <alignment horizontal="center" vertical="center" wrapText="1"/>
    </xf>
    <xf numFmtId="0" fontId="2" fillId="6" borderId="26" xfId="0" applyFont="1" applyFill="1" applyBorder="1" applyAlignment="1">
      <alignment horizontal="center" vertical="center" wrapText="1"/>
    </xf>
    <xf numFmtId="0" fontId="3" fillId="6" borderId="21" xfId="0" applyFont="1" applyFill="1" applyBorder="1" applyAlignment="1">
      <alignment horizontal="left" vertical="center" wrapText="1"/>
    </xf>
    <xf numFmtId="0" fontId="6" fillId="6" borderId="46" xfId="0" applyFont="1" applyFill="1" applyBorder="1" applyAlignment="1">
      <alignment vertical="center" wrapText="1"/>
    </xf>
    <xf numFmtId="165" fontId="9" fillId="6" borderId="46" xfId="0" applyNumberFormat="1" applyFont="1" applyFill="1" applyBorder="1" applyAlignment="1">
      <alignment vertical="center" wrapText="1"/>
    </xf>
    <xf numFmtId="165" fontId="9" fillId="6" borderId="7" xfId="0" applyNumberFormat="1" applyFont="1" applyFill="1" applyBorder="1" applyAlignment="1">
      <alignment horizontal="center" vertical="center" wrapText="1"/>
    </xf>
    <xf numFmtId="165" fontId="9" fillId="6" borderId="2" xfId="0" applyNumberFormat="1" applyFont="1" applyFill="1" applyBorder="1" applyAlignment="1">
      <alignment horizontal="center" vertical="center" wrapText="1"/>
    </xf>
    <xf numFmtId="165" fontId="9" fillId="6" borderId="42" xfId="0" applyNumberFormat="1" applyFont="1" applyFill="1" applyBorder="1" applyAlignment="1">
      <alignment vertical="center" wrapText="1"/>
    </xf>
    <xf numFmtId="165" fontId="2" fillId="6" borderId="6" xfId="0" applyNumberFormat="1" applyFont="1" applyFill="1" applyBorder="1" applyAlignment="1">
      <alignment vertical="center" wrapText="1"/>
    </xf>
    <xf numFmtId="165" fontId="2" fillId="6" borderId="7" xfId="0" applyNumberFormat="1" applyFont="1" applyFill="1" applyBorder="1" applyAlignment="1">
      <alignment vertical="center" wrapText="1"/>
    </xf>
    <xf numFmtId="165" fontId="2" fillId="6" borderId="2" xfId="0" applyNumberFormat="1"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Nick/Downloads/Bashkim%20Angl.%20Plani%20i%20Veprimit_Draft%201_1611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snik - Kapitulli I (I.1) "/>
      <sheetName val="Besnik - Kapitulli I (I.2)"/>
      <sheetName val="Besnik - Kapitulli I (I.3)"/>
      <sheetName val="Betim-Kapitulli I (I.4)"/>
      <sheetName val="Betim-Kapitulli II (II.1)"/>
      <sheetName val="Petrit-Kapitulli II (II.2)"/>
      <sheetName val="Petrit-Kapitulli II (II.3)"/>
      <sheetName val="Petrit-Kapitulli II (II.4)"/>
      <sheetName val="Aliu - Kapitulli III (III.1)"/>
      <sheetName val="Aliu - Kapitulli III (III.2)"/>
      <sheetName val="Aliu - Kapitulli III (III.3)"/>
      <sheetName val="Arsim-Kapitulli III (III.4) "/>
      <sheetName val="Arsim-Kapitulli III (III.5)"/>
      <sheetName val="Bashkim-Kapitulli IV (IV.1)"/>
      <sheetName val="Bashkim-Kapitulli IV (IV.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8"/>
  <sheetViews>
    <sheetView zoomScale="50" zoomScaleNormal="50" workbookViewId="0">
      <pane ySplit="1" topLeftCell="A92" activePane="bottomLeft" state="frozen"/>
      <selection activeCell="E19" sqref="E19:F19"/>
      <selection pane="bottomLeft" activeCell="F107" sqref="F107"/>
    </sheetView>
  </sheetViews>
  <sheetFormatPr defaultColWidth="9.1796875" defaultRowHeight="14.5" x14ac:dyDescent="0.35"/>
  <cols>
    <col min="1" max="1" width="9.6328125" style="32" customWidth="1"/>
    <col min="2" max="2" width="37.453125" style="32" customWidth="1"/>
    <col min="3" max="4" width="8.6328125" style="32" customWidth="1"/>
    <col min="5" max="6" width="4.6328125" style="32" customWidth="1"/>
    <col min="7" max="7" width="8.6328125" style="32" customWidth="1"/>
    <col min="8" max="8" width="9.6328125" style="32" customWidth="1"/>
    <col min="9" max="9" width="9.1796875" style="32"/>
    <col min="10" max="10" width="9.1796875" style="12"/>
    <col min="11" max="11" width="9.1796875" style="32"/>
  </cols>
  <sheetData>
    <row r="1" spans="1:23" ht="26.5" thickBot="1" x14ac:dyDescent="0.4">
      <c r="A1" s="73"/>
      <c r="B1" s="92" t="s">
        <v>24</v>
      </c>
      <c r="C1" s="381" t="s">
        <v>955</v>
      </c>
      <c r="D1" s="382"/>
      <c r="E1" s="383"/>
      <c r="F1" s="381" t="s">
        <v>956</v>
      </c>
      <c r="G1" s="383"/>
      <c r="H1" s="92" t="s">
        <v>967</v>
      </c>
      <c r="I1" s="381" t="s">
        <v>19</v>
      </c>
      <c r="J1" s="382"/>
      <c r="K1" s="383"/>
    </row>
    <row r="2" spans="1:23" s="31" customFormat="1" ht="15" thickBot="1" x14ac:dyDescent="0.4">
      <c r="A2" s="84"/>
      <c r="B2" s="85" t="s">
        <v>957</v>
      </c>
      <c r="C2" s="349"/>
      <c r="D2" s="349"/>
      <c r="E2" s="349"/>
      <c r="F2" s="350"/>
      <c r="G2" s="350"/>
      <c r="H2" s="129"/>
      <c r="I2" s="349"/>
      <c r="J2" s="349"/>
      <c r="K2" s="351"/>
    </row>
    <row r="3" spans="1:23" s="31" customFormat="1" ht="15" customHeight="1" thickBot="1" x14ac:dyDescent="0.4">
      <c r="A3" s="135"/>
      <c r="B3" s="149" t="s">
        <v>958</v>
      </c>
      <c r="C3" s="343">
        <v>0.54</v>
      </c>
      <c r="D3" s="344"/>
      <c r="E3" s="345"/>
      <c r="F3" s="343">
        <v>0.59</v>
      </c>
      <c r="G3" s="345"/>
      <c r="H3" s="216">
        <v>0.64</v>
      </c>
      <c r="I3" s="346"/>
      <c r="J3" s="347"/>
      <c r="K3" s="348"/>
    </row>
    <row r="4" spans="1:23" ht="26.5" thickBot="1" x14ac:dyDescent="0.4">
      <c r="A4" s="84"/>
      <c r="B4" s="85" t="s">
        <v>73</v>
      </c>
      <c r="C4" s="349"/>
      <c r="D4" s="349"/>
      <c r="E4" s="349"/>
      <c r="F4" s="350"/>
      <c r="G4" s="350"/>
      <c r="H4" s="129"/>
      <c r="I4" s="349"/>
      <c r="J4" s="349"/>
      <c r="K4" s="351"/>
    </row>
    <row r="5" spans="1:23" ht="26.5" thickBot="1" x14ac:dyDescent="0.4">
      <c r="A5" s="35"/>
      <c r="B5" s="126" t="s">
        <v>20</v>
      </c>
      <c r="C5" s="357" t="s">
        <v>15</v>
      </c>
      <c r="D5" s="359"/>
      <c r="E5" s="358"/>
      <c r="F5" s="362">
        <v>0.52</v>
      </c>
      <c r="G5" s="363"/>
      <c r="H5" s="214">
        <v>0.53</v>
      </c>
      <c r="I5" s="357"/>
      <c r="J5" s="359"/>
      <c r="K5" s="358"/>
    </row>
    <row r="6" spans="1:23" ht="26.5" thickBot="1" x14ac:dyDescent="0.4">
      <c r="A6" s="35"/>
      <c r="B6" s="126" t="s">
        <v>22</v>
      </c>
      <c r="C6" s="357" t="s">
        <v>14</v>
      </c>
      <c r="D6" s="359"/>
      <c r="E6" s="358"/>
      <c r="F6" s="362">
        <v>0.51</v>
      </c>
      <c r="G6" s="363"/>
      <c r="H6" s="214">
        <v>0.57999999999999996</v>
      </c>
      <c r="I6" s="357"/>
      <c r="J6" s="359"/>
      <c r="K6" s="358"/>
    </row>
    <row r="7" spans="1:23" ht="26.5" thickBot="1" x14ac:dyDescent="0.4">
      <c r="A7" s="35"/>
      <c r="B7" s="128" t="s">
        <v>21</v>
      </c>
      <c r="C7" s="373" t="s">
        <v>13</v>
      </c>
      <c r="D7" s="374"/>
      <c r="E7" s="375"/>
      <c r="F7" s="362">
        <v>0.5</v>
      </c>
      <c r="G7" s="363"/>
      <c r="H7" s="214">
        <v>0.53</v>
      </c>
      <c r="I7" s="357"/>
      <c r="J7" s="359"/>
      <c r="K7" s="358"/>
    </row>
    <row r="8" spans="1:23" ht="26.5" thickBot="1" x14ac:dyDescent="0.4">
      <c r="A8" s="35"/>
      <c r="B8" s="127" t="s">
        <v>23</v>
      </c>
      <c r="C8" s="357" t="s">
        <v>12</v>
      </c>
      <c r="D8" s="359"/>
      <c r="E8" s="358"/>
      <c r="F8" s="362">
        <v>0.62</v>
      </c>
      <c r="G8" s="363"/>
      <c r="H8" s="215">
        <v>0.65</v>
      </c>
      <c r="I8" s="357"/>
      <c r="J8" s="359"/>
      <c r="K8" s="358"/>
    </row>
    <row r="9" spans="1:23" ht="26.5" thickBot="1" x14ac:dyDescent="0.4">
      <c r="A9" s="35"/>
      <c r="B9" s="127" t="s">
        <v>774</v>
      </c>
      <c r="C9" s="357" t="s">
        <v>11</v>
      </c>
      <c r="D9" s="359"/>
      <c r="E9" s="358"/>
      <c r="F9" s="362">
        <v>0.61</v>
      </c>
      <c r="G9" s="363"/>
      <c r="H9" s="215">
        <v>0.68</v>
      </c>
      <c r="I9" s="357"/>
      <c r="J9" s="359"/>
      <c r="K9" s="358"/>
    </row>
    <row r="10" spans="1:23" ht="26.5" thickBot="1" x14ac:dyDescent="0.4">
      <c r="A10" s="35"/>
      <c r="B10" s="223" t="s">
        <v>782</v>
      </c>
      <c r="C10" s="373" t="s">
        <v>10</v>
      </c>
      <c r="D10" s="374"/>
      <c r="E10" s="375"/>
      <c r="F10" s="376">
        <v>0.48</v>
      </c>
      <c r="G10" s="377"/>
      <c r="H10" s="222">
        <v>0.57999999999999996</v>
      </c>
      <c r="I10" s="357"/>
      <c r="J10" s="359"/>
      <c r="K10" s="358"/>
    </row>
    <row r="11" spans="1:23" s="31" customFormat="1" ht="27" thickBot="1" x14ac:dyDescent="0.4">
      <c r="A11"/>
      <c r="B11" s="224" t="s">
        <v>979</v>
      </c>
      <c r="C11" s="340" t="s">
        <v>976</v>
      </c>
      <c r="D11" s="340"/>
      <c r="E11" s="340"/>
      <c r="F11" s="340" t="s">
        <v>978</v>
      </c>
      <c r="G11" s="340"/>
      <c r="H11" s="225" t="s">
        <v>977</v>
      </c>
      <c r="I11"/>
      <c r="J11"/>
      <c r="K11"/>
      <c r="L11"/>
      <c r="M11"/>
      <c r="N11"/>
      <c r="O11"/>
      <c r="P11"/>
      <c r="Q11"/>
      <c r="R11"/>
      <c r="S11"/>
      <c r="T11"/>
      <c r="U11"/>
      <c r="V11"/>
      <c r="W11"/>
    </row>
    <row r="12" spans="1:23" s="31" customFormat="1" ht="27" thickBot="1" x14ac:dyDescent="0.4">
      <c r="A12"/>
      <c r="B12" s="224" t="s">
        <v>980</v>
      </c>
      <c r="C12" s="340" t="s">
        <v>1145</v>
      </c>
      <c r="D12" s="340"/>
      <c r="E12" s="340"/>
      <c r="F12" s="340" t="s">
        <v>1146</v>
      </c>
      <c r="G12" s="340"/>
      <c r="H12" s="225" t="s">
        <v>1147</v>
      </c>
      <c r="I12"/>
      <c r="J12"/>
      <c r="K12"/>
      <c r="L12"/>
      <c r="M12"/>
      <c r="N12"/>
      <c r="O12"/>
      <c r="P12"/>
      <c r="Q12"/>
      <c r="R12"/>
      <c r="S12"/>
      <c r="T12"/>
      <c r="U12"/>
      <c r="V12"/>
      <c r="W12"/>
    </row>
    <row r="13" spans="1:23" s="31" customFormat="1" ht="27" thickBot="1" x14ac:dyDescent="0.4">
      <c r="A13"/>
      <c r="B13" s="224" t="s">
        <v>981</v>
      </c>
      <c r="C13" s="340">
        <v>2001</v>
      </c>
      <c r="D13" s="340"/>
      <c r="E13" s="340"/>
      <c r="F13" s="340">
        <v>1161</v>
      </c>
      <c r="G13" s="340"/>
      <c r="H13" s="225">
        <v>813</v>
      </c>
      <c r="I13"/>
      <c r="J13"/>
      <c r="K13"/>
      <c r="L13"/>
      <c r="M13"/>
      <c r="N13"/>
      <c r="O13"/>
      <c r="P13"/>
      <c r="Q13"/>
      <c r="R13"/>
      <c r="S13"/>
      <c r="T13"/>
      <c r="U13"/>
      <c r="V13"/>
      <c r="W13"/>
    </row>
    <row r="14" spans="1:23" s="31" customFormat="1" ht="27" thickBot="1" x14ac:dyDescent="0.4">
      <c r="A14"/>
      <c r="B14" s="224" t="s">
        <v>982</v>
      </c>
      <c r="C14" s="340" t="s">
        <v>968</v>
      </c>
      <c r="D14" s="340"/>
      <c r="E14" s="340"/>
      <c r="F14" s="341">
        <v>0.5</v>
      </c>
      <c r="G14" s="341"/>
      <c r="H14" s="226">
        <v>1</v>
      </c>
      <c r="I14" t="s">
        <v>1</v>
      </c>
      <c r="J14"/>
      <c r="K14"/>
      <c r="L14"/>
      <c r="M14"/>
      <c r="N14"/>
      <c r="O14"/>
      <c r="P14"/>
      <c r="Q14"/>
      <c r="R14"/>
      <c r="S14"/>
      <c r="T14"/>
      <c r="U14"/>
      <c r="V14"/>
      <c r="W14"/>
    </row>
    <row r="15" spans="1:23" s="31" customFormat="1" ht="27" thickBot="1" x14ac:dyDescent="0.4">
      <c r="A15"/>
      <c r="B15" s="224" t="s">
        <v>983</v>
      </c>
      <c r="C15" s="340" t="s">
        <v>1148</v>
      </c>
      <c r="D15" s="340"/>
      <c r="E15" s="340"/>
      <c r="F15" s="340">
        <v>206</v>
      </c>
      <c r="G15" s="340"/>
      <c r="H15" s="225">
        <v>144</v>
      </c>
      <c r="I15"/>
      <c r="J15"/>
      <c r="K15"/>
      <c r="L15"/>
      <c r="M15"/>
      <c r="N15"/>
      <c r="O15"/>
      <c r="P15"/>
      <c r="Q15"/>
      <c r="R15"/>
      <c r="S15"/>
      <c r="T15"/>
      <c r="U15"/>
      <c r="V15"/>
      <c r="W15"/>
    </row>
    <row r="16" spans="1:23" s="31" customFormat="1" ht="27" thickBot="1" x14ac:dyDescent="0.4">
      <c r="A16"/>
      <c r="B16" s="224" t="s">
        <v>984</v>
      </c>
      <c r="C16" s="340" t="s">
        <v>1149</v>
      </c>
      <c r="D16" s="340"/>
      <c r="E16" s="340"/>
      <c r="F16" s="340" t="s">
        <v>1150</v>
      </c>
      <c r="G16" s="340"/>
      <c r="H16" s="225" t="s">
        <v>1151</v>
      </c>
      <c r="I16"/>
      <c r="J16"/>
      <c r="K16"/>
      <c r="L16"/>
      <c r="M16"/>
      <c r="N16"/>
      <c r="O16"/>
      <c r="P16"/>
      <c r="Q16"/>
      <c r="R16"/>
      <c r="S16"/>
      <c r="T16"/>
      <c r="U16"/>
      <c r="V16"/>
      <c r="W16"/>
    </row>
    <row r="17" spans="1:23" s="31" customFormat="1" ht="27" thickBot="1" x14ac:dyDescent="0.4">
      <c r="A17"/>
      <c r="B17" s="224" t="s">
        <v>985</v>
      </c>
      <c r="C17" s="340" t="s">
        <v>973</v>
      </c>
      <c r="D17" s="340"/>
      <c r="E17" s="340"/>
      <c r="F17" s="341">
        <v>1.22</v>
      </c>
      <c r="G17" s="341"/>
      <c r="H17" s="226">
        <v>1.59</v>
      </c>
      <c r="I17"/>
      <c r="J17"/>
      <c r="K17"/>
      <c r="L17"/>
      <c r="M17"/>
      <c r="N17"/>
      <c r="O17"/>
      <c r="P17"/>
      <c r="Q17"/>
      <c r="R17"/>
      <c r="S17"/>
      <c r="T17"/>
      <c r="U17"/>
      <c r="V17"/>
      <c r="W17"/>
    </row>
    <row r="18" spans="1:23" s="31" customFormat="1" ht="27" thickBot="1" x14ac:dyDescent="0.4">
      <c r="A18"/>
      <c r="B18" s="224" t="s">
        <v>986</v>
      </c>
      <c r="C18" s="340" t="s">
        <v>1152</v>
      </c>
      <c r="D18" s="340"/>
      <c r="E18" s="340"/>
      <c r="F18" s="340">
        <v>536</v>
      </c>
      <c r="G18" s="340"/>
      <c r="H18" s="225">
        <v>338</v>
      </c>
      <c r="I18"/>
      <c r="J18"/>
      <c r="K18"/>
      <c r="L18"/>
      <c r="M18"/>
      <c r="N18"/>
      <c r="O18"/>
      <c r="P18"/>
      <c r="Q18"/>
      <c r="R18"/>
      <c r="S18"/>
      <c r="T18"/>
      <c r="U18"/>
      <c r="V18"/>
      <c r="W18"/>
    </row>
    <row r="19" spans="1:23" s="31" customFormat="1" ht="27" thickBot="1" x14ac:dyDescent="0.4">
      <c r="A19"/>
      <c r="B19" s="224" t="s">
        <v>987</v>
      </c>
      <c r="C19" s="340" t="s">
        <v>974</v>
      </c>
      <c r="D19" s="340"/>
      <c r="E19" s="340"/>
      <c r="F19" s="341">
        <v>1.23</v>
      </c>
      <c r="G19" s="341"/>
      <c r="H19" s="226">
        <v>1.23</v>
      </c>
      <c r="I19"/>
      <c r="J19"/>
      <c r="K19"/>
      <c r="L19"/>
      <c r="M19"/>
      <c r="N19"/>
      <c r="O19"/>
      <c r="P19"/>
      <c r="Q19"/>
      <c r="R19"/>
      <c r="S19"/>
      <c r="T19"/>
      <c r="U19"/>
      <c r="V19"/>
      <c r="W19"/>
    </row>
    <row r="20" spans="1:23" s="31" customFormat="1" ht="27" thickBot="1" x14ac:dyDescent="0.4">
      <c r="A20"/>
      <c r="B20" s="224" t="s">
        <v>988</v>
      </c>
      <c r="C20" s="340" t="s">
        <v>1153</v>
      </c>
      <c r="D20" s="340"/>
      <c r="E20" s="340"/>
      <c r="F20" s="340" t="s">
        <v>1154</v>
      </c>
      <c r="G20" s="340"/>
      <c r="H20" s="225" t="s">
        <v>1155</v>
      </c>
      <c r="I20"/>
      <c r="J20"/>
      <c r="K20"/>
      <c r="L20"/>
      <c r="M20"/>
      <c r="N20"/>
      <c r="O20"/>
      <c r="P20"/>
      <c r="Q20"/>
      <c r="R20"/>
      <c r="S20"/>
      <c r="T20"/>
      <c r="U20"/>
      <c r="V20"/>
      <c r="W20"/>
    </row>
    <row r="21" spans="1:23" s="31" customFormat="1" ht="27" thickBot="1" x14ac:dyDescent="0.4">
      <c r="A21"/>
      <c r="B21" s="224" t="s">
        <v>989</v>
      </c>
      <c r="C21" s="341">
        <v>0.93</v>
      </c>
      <c r="D21" s="341"/>
      <c r="E21" s="341"/>
      <c r="F21" s="341">
        <v>1.32</v>
      </c>
      <c r="G21" s="341"/>
      <c r="H21" s="227">
        <v>1.716</v>
      </c>
      <c r="I21"/>
      <c r="J21"/>
      <c r="K21"/>
      <c r="L21"/>
      <c r="M21"/>
      <c r="N21"/>
      <c r="O21"/>
      <c r="P21"/>
      <c r="Q21"/>
      <c r="R21"/>
      <c r="S21"/>
      <c r="T21"/>
      <c r="U21"/>
      <c r="V21"/>
      <c r="W21"/>
    </row>
    <row r="22" spans="1:23" s="31" customFormat="1" ht="27" thickBot="1" x14ac:dyDescent="0.4">
      <c r="A22"/>
      <c r="B22" s="224" t="s">
        <v>990</v>
      </c>
      <c r="C22" s="340" t="s">
        <v>1156</v>
      </c>
      <c r="D22" s="340"/>
      <c r="E22" s="340"/>
      <c r="F22" s="340" t="s">
        <v>1157</v>
      </c>
      <c r="G22" s="340"/>
      <c r="H22" s="225" t="s">
        <v>1158</v>
      </c>
      <c r="I22"/>
      <c r="J22"/>
      <c r="K22"/>
      <c r="L22"/>
      <c r="M22"/>
      <c r="N22"/>
      <c r="O22"/>
      <c r="P22"/>
      <c r="Q22"/>
      <c r="R22"/>
      <c r="S22"/>
      <c r="T22"/>
      <c r="U22"/>
      <c r="V22"/>
      <c r="W22"/>
    </row>
    <row r="23" spans="1:23" s="31" customFormat="1" ht="27" thickBot="1" x14ac:dyDescent="0.4">
      <c r="A23"/>
      <c r="B23" s="224" t="s">
        <v>991</v>
      </c>
      <c r="C23" s="340" t="s">
        <v>975</v>
      </c>
      <c r="D23" s="340"/>
      <c r="E23" s="340"/>
      <c r="F23" s="341">
        <v>0.91</v>
      </c>
      <c r="G23" s="341"/>
      <c r="H23" s="226">
        <v>1.05</v>
      </c>
      <c r="I23"/>
      <c r="J23"/>
      <c r="K23"/>
      <c r="L23"/>
      <c r="M23"/>
      <c r="N23"/>
      <c r="O23"/>
      <c r="P23"/>
      <c r="Q23"/>
      <c r="R23"/>
      <c r="S23"/>
      <c r="T23"/>
      <c r="U23"/>
      <c r="V23"/>
      <c r="W23"/>
    </row>
    <row r="24" spans="1:23" s="31" customFormat="1" ht="27" thickBot="1" x14ac:dyDescent="0.4">
      <c r="A24"/>
      <c r="B24" s="224" t="s">
        <v>992</v>
      </c>
      <c r="C24" s="340" t="s">
        <v>1159</v>
      </c>
      <c r="D24" s="340"/>
      <c r="E24" s="340"/>
      <c r="F24" s="340" t="s">
        <v>1160</v>
      </c>
      <c r="G24" s="340"/>
      <c r="H24" s="225" t="s">
        <v>1161</v>
      </c>
      <c r="I24"/>
      <c r="J24"/>
      <c r="K24"/>
      <c r="L24"/>
      <c r="M24"/>
      <c r="N24"/>
      <c r="O24"/>
      <c r="P24"/>
      <c r="Q24"/>
      <c r="R24"/>
      <c r="S24"/>
      <c r="T24"/>
      <c r="U24"/>
      <c r="V24"/>
      <c r="W24"/>
    </row>
    <row r="25" spans="1:23" ht="16" customHeight="1" thickBot="1" x14ac:dyDescent="0.4">
      <c r="A25" s="38"/>
      <c r="B25" s="378" t="s">
        <v>25</v>
      </c>
      <c r="C25" s="379"/>
      <c r="D25" s="379"/>
      <c r="E25" s="379"/>
      <c r="F25" s="379"/>
      <c r="G25" s="379"/>
      <c r="H25" s="379"/>
      <c r="I25" s="379"/>
      <c r="J25" s="379"/>
      <c r="K25" s="380"/>
    </row>
    <row r="26" spans="1:23" ht="39.5" thickBot="1" x14ac:dyDescent="0.4">
      <c r="A26" s="35"/>
      <c r="B26" s="194" t="s">
        <v>26</v>
      </c>
      <c r="C26" s="354" t="s">
        <v>27</v>
      </c>
      <c r="D26" s="355"/>
      <c r="E26" s="356"/>
      <c r="F26" s="357"/>
      <c r="G26" s="358"/>
      <c r="H26" s="43"/>
      <c r="I26" s="357"/>
      <c r="J26" s="359"/>
      <c r="K26" s="358"/>
    </row>
    <row r="27" spans="1:23" ht="39.5" thickBot="1" x14ac:dyDescent="0.4">
      <c r="A27" s="35"/>
      <c r="B27" s="201" t="s">
        <v>28</v>
      </c>
      <c r="C27" s="354" t="s">
        <v>27</v>
      </c>
      <c r="D27" s="355"/>
      <c r="E27" s="356"/>
      <c r="F27" s="357"/>
      <c r="G27" s="358"/>
      <c r="H27" s="43"/>
      <c r="I27" s="357"/>
      <c r="J27" s="359"/>
      <c r="K27" s="358"/>
    </row>
    <row r="28" spans="1:23" ht="39.5" thickBot="1" x14ac:dyDescent="0.4">
      <c r="A28" s="35"/>
      <c r="B28" s="202" t="s">
        <v>29</v>
      </c>
      <c r="C28" s="354" t="s">
        <v>27</v>
      </c>
      <c r="D28" s="355"/>
      <c r="E28" s="356"/>
      <c r="F28" s="357"/>
      <c r="G28" s="358"/>
      <c r="H28" s="3"/>
      <c r="I28" s="357"/>
      <c r="J28" s="359"/>
      <c r="K28" s="358"/>
    </row>
    <row r="29" spans="1:23" ht="16" customHeight="1" thickBot="1" x14ac:dyDescent="0.4">
      <c r="A29" s="352"/>
      <c r="B29" s="352" t="s">
        <v>30</v>
      </c>
      <c r="C29" s="352" t="s">
        <v>31</v>
      </c>
      <c r="D29" s="368" t="s">
        <v>32</v>
      </c>
      <c r="E29" s="369"/>
      <c r="F29" s="369"/>
      <c r="G29" s="370"/>
      <c r="H29" s="352" t="s">
        <v>33</v>
      </c>
      <c r="I29" s="352" t="s">
        <v>34</v>
      </c>
      <c r="J29" s="352" t="s">
        <v>35</v>
      </c>
      <c r="K29" s="352" t="s">
        <v>36</v>
      </c>
    </row>
    <row r="30" spans="1:23" ht="15" thickBot="1" x14ac:dyDescent="0.4">
      <c r="A30" s="353"/>
      <c r="B30" s="353"/>
      <c r="C30" s="353"/>
      <c r="D30" s="209" t="s">
        <v>952</v>
      </c>
      <c r="E30" s="371" t="s">
        <v>953</v>
      </c>
      <c r="F30" s="372"/>
      <c r="G30" s="209" t="s">
        <v>954</v>
      </c>
      <c r="H30" s="353"/>
      <c r="I30" s="353"/>
      <c r="J30" s="353"/>
      <c r="K30" s="353"/>
    </row>
    <row r="31" spans="1:23" ht="70.5" thickBot="1" x14ac:dyDescent="0.4">
      <c r="A31" s="45"/>
      <c r="B31" s="228" t="s">
        <v>44</v>
      </c>
      <c r="C31" s="40"/>
      <c r="D31" s="41"/>
      <c r="E31" s="41"/>
      <c r="F31" s="41"/>
      <c r="G31" s="41"/>
      <c r="H31" s="41"/>
      <c r="I31" s="41"/>
      <c r="J31" s="41"/>
      <c r="K31" s="42"/>
    </row>
    <row r="32" spans="1:23" ht="78.5" thickBot="1" x14ac:dyDescent="0.4">
      <c r="A32" s="39"/>
      <c r="B32" s="161" t="s">
        <v>994</v>
      </c>
      <c r="C32" s="310">
        <v>2022</v>
      </c>
      <c r="D32" s="498">
        <f>3519.18+2600</f>
        <v>6119.18</v>
      </c>
      <c r="E32" s="500">
        <v>0</v>
      </c>
      <c r="F32" s="620"/>
      <c r="G32" s="498">
        <v>0</v>
      </c>
      <c r="H32" s="161"/>
      <c r="I32" s="161" t="s">
        <v>43</v>
      </c>
      <c r="J32" s="161" t="s">
        <v>993</v>
      </c>
      <c r="K32" s="161"/>
    </row>
    <row r="33" spans="1:11" ht="43" customHeight="1" thickBot="1" x14ac:dyDescent="0.4">
      <c r="A33" s="39"/>
      <c r="B33" s="81" t="s">
        <v>38</v>
      </c>
      <c r="C33" s="257">
        <v>2022</v>
      </c>
      <c r="D33" s="258">
        <f>2932.65+1300</f>
        <v>4232.6499999999996</v>
      </c>
      <c r="E33" s="342">
        <v>0</v>
      </c>
      <c r="F33" s="621"/>
      <c r="G33" s="258">
        <v>0</v>
      </c>
      <c r="H33" s="81"/>
      <c r="I33" s="181" t="s">
        <v>39</v>
      </c>
      <c r="J33" s="81" t="s">
        <v>40</v>
      </c>
      <c r="K33" s="81"/>
    </row>
    <row r="34" spans="1:11" ht="39.5" thickBot="1" x14ac:dyDescent="0.4">
      <c r="A34" s="39"/>
      <c r="B34" s="81" t="s">
        <v>45</v>
      </c>
      <c r="C34" s="255">
        <v>2022</v>
      </c>
      <c r="D34" s="256">
        <v>0</v>
      </c>
      <c r="E34" s="360">
        <v>0</v>
      </c>
      <c r="F34" s="619"/>
      <c r="G34" s="256">
        <v>0</v>
      </c>
      <c r="H34" s="81"/>
      <c r="I34" s="81" t="s">
        <v>43</v>
      </c>
      <c r="J34" s="81" t="s">
        <v>46</v>
      </c>
      <c r="K34" s="81"/>
    </row>
    <row r="35" spans="1:11" ht="102" customHeight="1" thickBot="1" x14ac:dyDescent="0.4">
      <c r="A35" s="39"/>
      <c r="B35" s="81" t="s">
        <v>48</v>
      </c>
      <c r="C35" s="257">
        <v>2022</v>
      </c>
      <c r="D35" s="258">
        <v>0</v>
      </c>
      <c r="E35" s="342">
        <v>0</v>
      </c>
      <c r="F35" s="621"/>
      <c r="G35" s="258">
        <v>0</v>
      </c>
      <c r="H35" s="81"/>
      <c r="I35" s="81" t="s">
        <v>47</v>
      </c>
      <c r="J35" s="81" t="s">
        <v>49</v>
      </c>
      <c r="K35" s="81"/>
    </row>
    <row r="36" spans="1:11" ht="56.5" thickBot="1" x14ac:dyDescent="0.4">
      <c r="A36" s="45"/>
      <c r="B36" s="228" t="s">
        <v>50</v>
      </c>
      <c r="C36" s="259"/>
      <c r="D36" s="260"/>
      <c r="E36" s="260"/>
      <c r="F36" s="260"/>
      <c r="G36" s="260"/>
      <c r="H36" s="41"/>
      <c r="I36" s="41"/>
      <c r="J36" s="41"/>
      <c r="K36" s="42"/>
    </row>
    <row r="37" spans="1:11" ht="52.5" thickBot="1" x14ac:dyDescent="0.4">
      <c r="A37" s="39"/>
      <c r="B37" s="161" t="s">
        <v>995</v>
      </c>
      <c r="C37" s="310">
        <v>2021</v>
      </c>
      <c r="D37" s="498">
        <f>1173.06+1300</f>
        <v>2473.06</v>
      </c>
      <c r="E37" s="499">
        <v>0</v>
      </c>
      <c r="F37" s="620"/>
      <c r="G37" s="498">
        <v>0</v>
      </c>
      <c r="H37" s="161"/>
      <c r="I37" s="161" t="s">
        <v>53</v>
      </c>
      <c r="J37" s="506" t="s">
        <v>996</v>
      </c>
      <c r="K37" s="161"/>
    </row>
    <row r="38" spans="1:11" ht="39.5" thickBot="1" x14ac:dyDescent="0.4">
      <c r="A38" s="39"/>
      <c r="B38" s="161" t="s">
        <v>945</v>
      </c>
      <c r="C38" s="310">
        <v>2021</v>
      </c>
      <c r="D38" s="498">
        <v>1173.0600000000002</v>
      </c>
      <c r="E38" s="499">
        <v>0</v>
      </c>
      <c r="F38" s="620"/>
      <c r="G38" s="498">
        <v>0</v>
      </c>
      <c r="H38" s="161"/>
      <c r="I38" s="507" t="s">
        <v>53</v>
      </c>
      <c r="J38" s="508" t="s">
        <v>796</v>
      </c>
      <c r="K38" s="161"/>
    </row>
    <row r="39" spans="1:11" ht="39.5" thickBot="1" x14ac:dyDescent="0.4">
      <c r="A39" s="39"/>
      <c r="B39" s="161" t="s">
        <v>997</v>
      </c>
      <c r="C39" s="310">
        <v>2022</v>
      </c>
      <c r="D39" s="498">
        <f t="shared" ref="D39:D40" si="0">1173.06+650</f>
        <v>1823.06</v>
      </c>
      <c r="E39" s="499">
        <v>0</v>
      </c>
      <c r="F39" s="505"/>
      <c r="G39" s="498">
        <v>0</v>
      </c>
      <c r="H39" s="161"/>
      <c r="I39" s="507" t="s">
        <v>39</v>
      </c>
      <c r="J39" s="508" t="s">
        <v>51</v>
      </c>
      <c r="K39" s="161"/>
    </row>
    <row r="40" spans="1:11" ht="52.5" thickBot="1" x14ac:dyDescent="0.4">
      <c r="A40" s="39"/>
      <c r="B40" s="161" t="s">
        <v>998</v>
      </c>
      <c r="C40" s="310">
        <v>2022</v>
      </c>
      <c r="D40" s="498">
        <f t="shared" si="0"/>
        <v>1823.06</v>
      </c>
      <c r="E40" s="500">
        <v>0</v>
      </c>
      <c r="F40" s="620"/>
      <c r="G40" s="498">
        <v>0</v>
      </c>
      <c r="H40" s="161"/>
      <c r="I40" s="161" t="s">
        <v>41</v>
      </c>
      <c r="J40" s="161" t="s">
        <v>999</v>
      </c>
      <c r="K40" s="161"/>
    </row>
    <row r="41" spans="1:11" ht="78.5" thickBot="1" x14ac:dyDescent="0.4">
      <c r="A41" s="39"/>
      <c r="B41" s="161" t="s">
        <v>54</v>
      </c>
      <c r="C41" s="310">
        <v>2022</v>
      </c>
      <c r="D41" s="498">
        <v>2400</v>
      </c>
      <c r="E41" s="499"/>
      <c r="F41" s="620"/>
      <c r="G41" s="498"/>
      <c r="H41" s="161"/>
      <c r="I41" s="161" t="s">
        <v>53</v>
      </c>
      <c r="J41" s="161" t="s">
        <v>55</v>
      </c>
      <c r="K41" s="161"/>
    </row>
    <row r="42" spans="1:11" ht="39.5" thickBot="1" x14ac:dyDescent="0.4">
      <c r="A42" s="39"/>
      <c r="B42" s="305" t="s">
        <v>1000</v>
      </c>
      <c r="C42" s="310">
        <v>2022</v>
      </c>
      <c r="D42" s="498">
        <v>0</v>
      </c>
      <c r="E42" s="499">
        <v>1173.06</v>
      </c>
      <c r="F42" s="620"/>
      <c r="G42" s="498">
        <v>0</v>
      </c>
      <c r="H42" s="161"/>
      <c r="I42" s="161" t="s">
        <v>52</v>
      </c>
      <c r="J42" s="161" t="s">
        <v>1001</v>
      </c>
      <c r="K42" s="161"/>
    </row>
    <row r="43" spans="1:11" ht="130.5" thickBot="1" x14ac:dyDescent="0.4">
      <c r="A43" s="39"/>
      <c r="B43" s="81" t="s">
        <v>64</v>
      </c>
      <c r="C43" s="255" t="s">
        <v>2</v>
      </c>
      <c r="D43" s="256">
        <v>0</v>
      </c>
      <c r="E43" s="360">
        <v>587</v>
      </c>
      <c r="F43" s="619"/>
      <c r="G43" s="256">
        <v>587</v>
      </c>
      <c r="H43" s="81"/>
      <c r="I43" s="81" t="s">
        <v>53</v>
      </c>
      <c r="J43" s="81" t="s">
        <v>62</v>
      </c>
      <c r="K43" s="81"/>
    </row>
    <row r="44" spans="1:11" ht="130.5" thickBot="1" x14ac:dyDescent="0.4">
      <c r="A44" s="39"/>
      <c r="B44" s="81" t="s">
        <v>63</v>
      </c>
      <c r="C44" s="255" t="s">
        <v>2</v>
      </c>
      <c r="D44" s="256">
        <v>0</v>
      </c>
      <c r="E44" s="360">
        <v>587</v>
      </c>
      <c r="F44" s="619"/>
      <c r="G44" s="256">
        <v>587</v>
      </c>
      <c r="H44" s="81"/>
      <c r="I44" s="81" t="s">
        <v>56</v>
      </c>
      <c r="J44" s="81" t="s">
        <v>62</v>
      </c>
      <c r="K44" s="81"/>
    </row>
    <row r="45" spans="1:11" ht="39.5" thickBot="1" x14ac:dyDescent="0.4">
      <c r="A45" s="39"/>
      <c r="B45" s="161" t="s">
        <v>964</v>
      </c>
      <c r="C45" s="310" t="s">
        <v>2</v>
      </c>
      <c r="D45" s="498">
        <v>0</v>
      </c>
      <c r="E45" s="499">
        <v>3600</v>
      </c>
      <c r="F45" s="620"/>
      <c r="G45" s="498">
        <v>0</v>
      </c>
      <c r="H45" s="161"/>
      <c r="I45" s="161" t="s">
        <v>52</v>
      </c>
      <c r="J45" s="161" t="s">
        <v>58</v>
      </c>
      <c r="K45" s="161"/>
    </row>
    <row r="46" spans="1:11" ht="130.5" thickBot="1" x14ac:dyDescent="0.4">
      <c r="A46" s="39"/>
      <c r="B46" s="81" t="s">
        <v>724</v>
      </c>
      <c r="C46" s="255" t="s">
        <v>2</v>
      </c>
      <c r="D46" s="256">
        <v>0</v>
      </c>
      <c r="E46" s="360">
        <v>587</v>
      </c>
      <c r="F46" s="619"/>
      <c r="G46" s="256">
        <v>587</v>
      </c>
      <c r="H46" s="81"/>
      <c r="I46" s="81" t="s">
        <v>53</v>
      </c>
      <c r="J46" s="81" t="s">
        <v>725</v>
      </c>
      <c r="K46" s="81"/>
    </row>
    <row r="47" spans="1:11" ht="143.5" thickBot="1" x14ac:dyDescent="0.4">
      <c r="A47" s="39"/>
      <c r="B47" s="81" t="s">
        <v>909</v>
      </c>
      <c r="C47" s="255" t="s">
        <v>2</v>
      </c>
      <c r="D47" s="256">
        <v>0</v>
      </c>
      <c r="E47" s="365">
        <v>587</v>
      </c>
      <c r="F47" s="619"/>
      <c r="G47" s="256">
        <v>587</v>
      </c>
      <c r="H47" s="81"/>
      <c r="I47" s="81" t="s">
        <v>56</v>
      </c>
      <c r="J47" s="81" t="s">
        <v>726</v>
      </c>
      <c r="K47" s="81"/>
    </row>
    <row r="48" spans="1:11" ht="91.5" thickBot="1" x14ac:dyDescent="0.4">
      <c r="A48" s="39"/>
      <c r="B48" s="81" t="s">
        <v>908</v>
      </c>
      <c r="C48" s="255">
        <v>2021</v>
      </c>
      <c r="D48" s="256">
        <v>0</v>
      </c>
      <c r="E48" s="360">
        <v>1173</v>
      </c>
      <c r="F48" s="619"/>
      <c r="G48" s="256">
        <v>587</v>
      </c>
      <c r="H48" s="81"/>
      <c r="I48" s="81" t="s">
        <v>907</v>
      </c>
      <c r="J48" s="81" t="s">
        <v>60</v>
      </c>
      <c r="K48" s="81"/>
    </row>
    <row r="49" spans="1:26" ht="91.5" thickBot="1" x14ac:dyDescent="0.4">
      <c r="A49" s="39"/>
      <c r="B49" s="81" t="s">
        <v>906</v>
      </c>
      <c r="C49" s="255">
        <v>2021</v>
      </c>
      <c r="D49" s="256">
        <v>0</v>
      </c>
      <c r="E49" s="360">
        <v>1174</v>
      </c>
      <c r="F49" s="619"/>
      <c r="G49" s="256">
        <v>587</v>
      </c>
      <c r="H49" s="81"/>
      <c r="I49" s="81" t="s">
        <v>905</v>
      </c>
      <c r="J49" s="81" t="s">
        <v>60</v>
      </c>
      <c r="K49" s="81"/>
    </row>
    <row r="50" spans="1:26" ht="65.5" thickBot="1" x14ac:dyDescent="0.4">
      <c r="A50" s="39"/>
      <c r="B50" s="81" t="s">
        <v>904</v>
      </c>
      <c r="C50" s="255">
        <v>2021</v>
      </c>
      <c r="D50" s="256">
        <v>0</v>
      </c>
      <c r="E50" s="360">
        <v>1800</v>
      </c>
      <c r="F50" s="361"/>
      <c r="G50" s="256">
        <v>0</v>
      </c>
      <c r="H50" s="81"/>
      <c r="I50" s="81" t="s">
        <v>61</v>
      </c>
      <c r="J50" s="81" t="s">
        <v>65</v>
      </c>
      <c r="K50" s="81"/>
    </row>
    <row r="51" spans="1:26" ht="65.5" thickBot="1" x14ac:dyDescent="0.4">
      <c r="A51" s="39"/>
      <c r="B51" s="81" t="s">
        <v>903</v>
      </c>
      <c r="C51" s="255" t="s">
        <v>2</v>
      </c>
      <c r="D51" s="261">
        <v>0</v>
      </c>
      <c r="E51" s="365">
        <v>2310</v>
      </c>
      <c r="F51" s="361"/>
      <c r="G51" s="261">
        <v>0</v>
      </c>
      <c r="H51" s="47"/>
      <c r="I51" s="81" t="s">
        <v>61</v>
      </c>
      <c r="J51" s="81" t="s">
        <v>65</v>
      </c>
      <c r="K51" s="81"/>
    </row>
    <row r="52" spans="1:26" ht="28.5" thickBot="1" x14ac:dyDescent="0.4">
      <c r="A52" s="45"/>
      <c r="B52" s="228" t="s">
        <v>66</v>
      </c>
      <c r="C52" s="259"/>
      <c r="D52" s="260"/>
      <c r="E52" s="260"/>
      <c r="F52" s="260"/>
      <c r="G52" s="260"/>
      <c r="H52" s="41"/>
      <c r="I52" s="41"/>
      <c r="J52" s="41"/>
      <c r="K52" s="42"/>
    </row>
    <row r="53" spans="1:26" ht="143.5" thickBot="1" x14ac:dyDescent="0.4">
      <c r="A53" s="39"/>
      <c r="B53" s="81" t="s">
        <v>67</v>
      </c>
      <c r="C53" s="257">
        <v>2021</v>
      </c>
      <c r="D53" s="258">
        <v>1173.0600000000002</v>
      </c>
      <c r="E53" s="342">
        <v>0</v>
      </c>
      <c r="F53" s="621"/>
      <c r="G53" s="258">
        <v>0</v>
      </c>
      <c r="H53" s="81"/>
      <c r="I53" s="81" t="s">
        <v>53</v>
      </c>
      <c r="J53" s="81" t="s">
        <v>68</v>
      </c>
      <c r="K53" s="81"/>
    </row>
    <row r="54" spans="1:26" ht="156.5" thickBot="1" x14ac:dyDescent="0.4">
      <c r="A54" s="39"/>
      <c r="B54" s="81" t="s">
        <v>69</v>
      </c>
      <c r="C54" s="262">
        <v>2021</v>
      </c>
      <c r="D54" s="258">
        <v>1173.0600000000002</v>
      </c>
      <c r="E54" s="364">
        <v>0</v>
      </c>
      <c r="F54" s="621"/>
      <c r="G54" s="258">
        <v>0</v>
      </c>
      <c r="H54" s="81"/>
      <c r="I54" s="81" t="s">
        <v>3</v>
      </c>
      <c r="J54" s="81" t="s">
        <v>70</v>
      </c>
      <c r="K54" s="81"/>
    </row>
    <row r="55" spans="1:26" ht="224" customHeight="1" thickBot="1" x14ac:dyDescent="0.4">
      <c r="A55" s="74"/>
      <c r="B55" s="181" t="s">
        <v>926</v>
      </c>
      <c r="C55" s="257">
        <v>2021</v>
      </c>
      <c r="D55" s="258">
        <v>586.53</v>
      </c>
      <c r="E55" s="342">
        <v>586.53</v>
      </c>
      <c r="F55" s="621"/>
      <c r="G55" s="258">
        <v>586.53</v>
      </c>
      <c r="H55" s="181"/>
      <c r="I55" s="181" t="s">
        <v>53</v>
      </c>
      <c r="J55" s="181" t="s">
        <v>902</v>
      </c>
      <c r="K55" s="181"/>
    </row>
    <row r="56" spans="1:26" ht="232" customHeight="1" thickBot="1" x14ac:dyDescent="0.4">
      <c r="A56" s="74"/>
      <c r="B56" s="181" t="s">
        <v>926</v>
      </c>
      <c r="C56" s="257">
        <v>2021</v>
      </c>
      <c r="D56" s="258">
        <v>586.53</v>
      </c>
      <c r="E56" s="342">
        <v>586.53</v>
      </c>
      <c r="F56" s="621"/>
      <c r="G56" s="258">
        <v>586.53</v>
      </c>
      <c r="H56" s="181"/>
      <c r="I56" s="181" t="s">
        <v>56</v>
      </c>
      <c r="J56" s="181" t="s">
        <v>901</v>
      </c>
      <c r="K56" s="181"/>
    </row>
    <row r="57" spans="1:26" ht="260.5" thickBot="1" x14ac:dyDescent="0.4">
      <c r="A57" s="39"/>
      <c r="B57" s="181" t="s">
        <v>900</v>
      </c>
      <c r="C57" s="257">
        <v>2021</v>
      </c>
      <c r="D57" s="258">
        <f t="shared" ref="D57:E58" si="1">12121.62/2</f>
        <v>6060.81</v>
      </c>
      <c r="E57" s="342">
        <f t="shared" si="1"/>
        <v>6060.81</v>
      </c>
      <c r="F57" s="621"/>
      <c r="G57" s="258">
        <f t="shared" ref="G57:G58" si="2">12121.62/2</f>
        <v>6060.81</v>
      </c>
      <c r="H57" s="81"/>
      <c r="I57" s="81" t="s">
        <v>745</v>
      </c>
      <c r="J57" s="81" t="s">
        <v>899</v>
      </c>
      <c r="K57" s="81"/>
    </row>
    <row r="58" spans="1:26" ht="286.5" thickBot="1" x14ac:dyDescent="0.4">
      <c r="A58" s="39"/>
      <c r="B58" s="181" t="s">
        <v>898</v>
      </c>
      <c r="C58" s="257">
        <v>2021</v>
      </c>
      <c r="D58" s="258">
        <f t="shared" si="1"/>
        <v>6060.81</v>
      </c>
      <c r="E58" s="364">
        <f t="shared" si="1"/>
        <v>6060.81</v>
      </c>
      <c r="F58" s="621"/>
      <c r="G58" s="258">
        <f t="shared" si="2"/>
        <v>6060.81</v>
      </c>
      <c r="H58" s="81"/>
      <c r="I58" s="81" t="s">
        <v>728</v>
      </c>
      <c r="J58" s="81" t="s">
        <v>71</v>
      </c>
      <c r="K58" s="81"/>
    </row>
    <row r="59" spans="1:26" ht="91.5" thickBot="1" x14ac:dyDescent="0.4">
      <c r="A59" s="39"/>
      <c r="B59" s="81" t="s">
        <v>72</v>
      </c>
      <c r="C59" s="262" t="s">
        <v>2</v>
      </c>
      <c r="D59" s="258">
        <v>0</v>
      </c>
      <c r="E59" s="342">
        <v>0</v>
      </c>
      <c r="F59" s="621"/>
      <c r="G59" s="258">
        <v>0</v>
      </c>
      <c r="H59" s="81"/>
      <c r="I59" s="81" t="s">
        <v>43</v>
      </c>
      <c r="J59" s="81" t="s">
        <v>75</v>
      </c>
      <c r="K59" s="81"/>
    </row>
    <row r="60" spans="1:26" ht="26.5" thickBot="1" x14ac:dyDescent="0.4">
      <c r="A60" s="45"/>
      <c r="B60" s="44" t="s">
        <v>74</v>
      </c>
      <c r="C60" s="259"/>
      <c r="D60" s="260"/>
      <c r="E60" s="260"/>
      <c r="F60" s="260"/>
      <c r="G60" s="260"/>
      <c r="H60" s="41"/>
      <c r="I60" s="41"/>
      <c r="J60" s="41"/>
      <c r="K60" s="42"/>
    </row>
    <row r="61" spans="1:26" ht="52.5" thickBot="1" x14ac:dyDescent="0.4">
      <c r="A61" s="39"/>
      <c r="B61" s="81" t="s">
        <v>1002</v>
      </c>
      <c r="C61" s="262">
        <v>2021</v>
      </c>
      <c r="D61" s="258">
        <v>0</v>
      </c>
      <c r="E61" s="342">
        <v>0</v>
      </c>
      <c r="F61" s="621"/>
      <c r="G61" s="258">
        <v>0</v>
      </c>
      <c r="H61" s="81"/>
      <c r="I61" s="81"/>
      <c r="J61" s="181" t="s">
        <v>76</v>
      </c>
      <c r="K61" s="81"/>
    </row>
    <row r="62" spans="1:26" ht="52.5" thickBot="1" x14ac:dyDescent="0.4">
      <c r="A62" s="39"/>
      <c r="B62" s="81" t="s">
        <v>77</v>
      </c>
      <c r="C62" s="257">
        <v>2021</v>
      </c>
      <c r="D62" s="258">
        <v>0</v>
      </c>
      <c r="E62" s="342">
        <v>1173.06</v>
      </c>
      <c r="F62" s="621"/>
      <c r="G62" s="258">
        <v>0</v>
      </c>
      <c r="H62" s="81"/>
      <c r="I62" s="81" t="s">
        <v>53</v>
      </c>
      <c r="J62" s="81" t="s">
        <v>78</v>
      </c>
      <c r="K62" s="81"/>
    </row>
    <row r="63" spans="1:26" s="221" customFormat="1" ht="78.5" thickBot="1" x14ac:dyDescent="0.4">
      <c r="A63" s="502"/>
      <c r="B63" s="305" t="s">
        <v>1003</v>
      </c>
      <c r="C63" s="310">
        <v>2022</v>
      </c>
      <c r="D63" s="498" t="s">
        <v>1004</v>
      </c>
      <c r="E63" s="501"/>
      <c r="F63" s="501"/>
      <c r="G63" s="498"/>
      <c r="H63" s="305"/>
      <c r="I63" s="305" t="s">
        <v>1005</v>
      </c>
      <c r="J63" s="305" t="s">
        <v>1006</v>
      </c>
      <c r="K63" s="305"/>
      <c r="L63" s="49"/>
      <c r="M63" s="49"/>
      <c r="N63" s="49"/>
      <c r="O63" s="49"/>
      <c r="P63" s="49"/>
      <c r="Q63" s="49"/>
      <c r="R63" s="49"/>
      <c r="S63" s="49"/>
      <c r="T63" s="49"/>
      <c r="U63" s="49"/>
      <c r="V63" s="49"/>
      <c r="W63" s="49"/>
      <c r="X63" s="49"/>
      <c r="Y63" s="49"/>
      <c r="Z63" s="49"/>
    </row>
    <row r="64" spans="1:26" ht="104.5" thickBot="1" x14ac:dyDescent="0.4">
      <c r="A64" s="39"/>
      <c r="B64" s="305" t="s">
        <v>1267</v>
      </c>
      <c r="C64" s="310" t="s">
        <v>2</v>
      </c>
      <c r="D64" s="498">
        <v>0</v>
      </c>
      <c r="E64" s="499">
        <v>1173.06</v>
      </c>
      <c r="F64" s="620"/>
      <c r="G64" s="498">
        <v>0</v>
      </c>
      <c r="H64" s="161"/>
      <c r="I64" s="161" t="s">
        <v>53</v>
      </c>
      <c r="J64" s="161" t="s">
        <v>897</v>
      </c>
      <c r="K64" s="161"/>
    </row>
    <row r="65" spans="1:11" ht="117.5" thickBot="1" x14ac:dyDescent="0.4">
      <c r="A65" s="39"/>
      <c r="B65" s="305" t="s">
        <v>1268</v>
      </c>
      <c r="C65" s="310" t="s">
        <v>2</v>
      </c>
      <c r="D65" s="498">
        <v>0</v>
      </c>
      <c r="E65" s="499">
        <v>1173.06</v>
      </c>
      <c r="F65" s="620"/>
      <c r="G65" s="498">
        <v>0</v>
      </c>
      <c r="H65" s="161"/>
      <c r="I65" s="161" t="s">
        <v>56</v>
      </c>
      <c r="J65" s="161" t="s">
        <v>896</v>
      </c>
      <c r="K65" s="161"/>
    </row>
    <row r="66" spans="1:11" ht="104.5" thickBot="1" x14ac:dyDescent="0.4">
      <c r="A66" s="39"/>
      <c r="B66" s="161" t="s">
        <v>895</v>
      </c>
      <c r="C66" s="310" t="s">
        <v>2</v>
      </c>
      <c r="D66" s="498">
        <v>0</v>
      </c>
      <c r="E66" s="499">
        <v>1173.06</v>
      </c>
      <c r="F66" s="620"/>
      <c r="G66" s="498">
        <v>0</v>
      </c>
      <c r="H66" s="161"/>
      <c r="I66" s="161" t="s">
        <v>727</v>
      </c>
      <c r="J66" s="305" t="s">
        <v>1007</v>
      </c>
      <c r="K66" s="161"/>
    </row>
    <row r="67" spans="1:11" ht="104.5" thickBot="1" x14ac:dyDescent="0.4">
      <c r="A67" s="39"/>
      <c r="B67" s="161" t="s">
        <v>894</v>
      </c>
      <c r="C67" s="310" t="s">
        <v>2</v>
      </c>
      <c r="D67" s="498">
        <v>0</v>
      </c>
      <c r="E67" s="499">
        <v>1173.06</v>
      </c>
      <c r="F67" s="620"/>
      <c r="G67" s="498">
        <v>0</v>
      </c>
      <c r="H67" s="161"/>
      <c r="I67" s="161" t="s">
        <v>728</v>
      </c>
      <c r="J67" s="305" t="s">
        <v>1008</v>
      </c>
      <c r="K67" s="161"/>
    </row>
    <row r="68" spans="1:11" ht="65.5" thickBot="1" x14ac:dyDescent="0.4">
      <c r="A68" s="39"/>
      <c r="B68" s="81" t="s">
        <v>79</v>
      </c>
      <c r="C68" s="255" t="s">
        <v>2</v>
      </c>
      <c r="D68" s="256">
        <v>0</v>
      </c>
      <c r="E68" s="360">
        <v>1173.06</v>
      </c>
      <c r="F68" s="619"/>
      <c r="G68" s="256">
        <v>1173.06</v>
      </c>
      <c r="H68" s="81"/>
      <c r="I68" s="81" t="s">
        <v>42</v>
      </c>
      <c r="J68" s="81" t="s">
        <v>80</v>
      </c>
      <c r="K68" s="81"/>
    </row>
    <row r="69" spans="1:11" ht="78.5" thickBot="1" x14ac:dyDescent="0.4">
      <c r="A69" s="39"/>
      <c r="B69" s="181" t="s">
        <v>893</v>
      </c>
      <c r="C69" s="255" t="s">
        <v>5</v>
      </c>
      <c r="D69" s="256">
        <v>0</v>
      </c>
      <c r="E69" s="360">
        <v>1759.59</v>
      </c>
      <c r="F69" s="619"/>
      <c r="G69" s="256">
        <v>0</v>
      </c>
      <c r="H69" s="81"/>
      <c r="I69" s="81" t="s">
        <v>53</v>
      </c>
      <c r="J69" s="81" t="s">
        <v>81</v>
      </c>
      <c r="K69" s="81"/>
    </row>
    <row r="70" spans="1:11" ht="99" customHeight="1" thickBot="1" x14ac:dyDescent="0.4">
      <c r="A70" s="39"/>
      <c r="B70" s="181" t="s">
        <v>892</v>
      </c>
      <c r="C70" s="255" t="s">
        <v>5</v>
      </c>
      <c r="D70" s="256">
        <v>0</v>
      </c>
      <c r="E70" s="360">
        <v>1759.59</v>
      </c>
      <c r="F70" s="619"/>
      <c r="G70" s="256">
        <v>0</v>
      </c>
      <c r="H70" s="48"/>
      <c r="I70" s="47" t="s">
        <v>56</v>
      </c>
      <c r="J70" s="81" t="s">
        <v>81</v>
      </c>
      <c r="K70" s="81"/>
    </row>
    <row r="71" spans="1:11" ht="26.5" thickBot="1" x14ac:dyDescent="0.4">
      <c r="A71" s="45"/>
      <c r="B71" s="125" t="s">
        <v>82</v>
      </c>
      <c r="C71" s="259"/>
      <c r="D71" s="260"/>
      <c r="E71" s="260"/>
      <c r="F71" s="260"/>
      <c r="G71" s="260"/>
      <c r="H71" s="41"/>
      <c r="I71" s="41"/>
      <c r="J71" s="41"/>
      <c r="K71" s="42"/>
    </row>
    <row r="72" spans="1:11" s="220" customFormat="1" ht="78.5" thickBot="1" x14ac:dyDescent="0.4">
      <c r="A72" s="54"/>
      <c r="B72" s="161" t="s">
        <v>966</v>
      </c>
      <c r="C72" s="257">
        <v>2022</v>
      </c>
      <c r="D72" s="498">
        <v>0</v>
      </c>
      <c r="E72" s="499">
        <v>4800</v>
      </c>
      <c r="F72" s="620"/>
      <c r="G72" s="498">
        <v>0</v>
      </c>
      <c r="H72" s="161"/>
      <c r="I72" s="161" t="s">
        <v>53</v>
      </c>
      <c r="J72" s="161" t="s">
        <v>83</v>
      </c>
      <c r="K72" s="161"/>
    </row>
    <row r="73" spans="1:11" ht="26.5" thickBot="1" x14ac:dyDescent="0.4">
      <c r="A73" s="39"/>
      <c r="B73" s="81" t="s">
        <v>84</v>
      </c>
      <c r="C73" s="257">
        <v>2021</v>
      </c>
      <c r="D73" s="258">
        <v>0</v>
      </c>
      <c r="E73" s="342">
        <v>6680</v>
      </c>
      <c r="F73" s="621"/>
      <c r="G73" s="258">
        <v>0</v>
      </c>
      <c r="H73" s="81"/>
      <c r="I73" s="81" t="s">
        <v>115</v>
      </c>
      <c r="J73" s="81" t="s">
        <v>85</v>
      </c>
      <c r="K73" s="81"/>
    </row>
    <row r="74" spans="1:11" ht="250.25" customHeight="1" thickBot="1" x14ac:dyDescent="0.4">
      <c r="A74" s="39"/>
      <c r="B74" s="81" t="s">
        <v>891</v>
      </c>
      <c r="C74" s="257" t="s">
        <v>1117</v>
      </c>
      <c r="D74" s="258">
        <v>0</v>
      </c>
      <c r="E74" s="342">
        <f t="shared" ref="E74:E75" si="3">139000/2</f>
        <v>69500</v>
      </c>
      <c r="F74" s="621"/>
      <c r="G74" s="258">
        <f t="shared" ref="G74:G75" si="4">100000/2</f>
        <v>50000</v>
      </c>
      <c r="H74" s="81"/>
      <c r="I74" s="81" t="s">
        <v>53</v>
      </c>
      <c r="J74" s="81" t="s">
        <v>86</v>
      </c>
      <c r="K74" s="81"/>
    </row>
    <row r="75" spans="1:11" ht="250.25" customHeight="1" thickBot="1" x14ac:dyDescent="0.4">
      <c r="A75" s="39"/>
      <c r="B75" s="161" t="s">
        <v>965</v>
      </c>
      <c r="C75" s="257" t="s">
        <v>1117</v>
      </c>
      <c r="D75" s="498">
        <v>0</v>
      </c>
      <c r="E75" s="499">
        <f t="shared" si="3"/>
        <v>69500</v>
      </c>
      <c r="F75" s="620"/>
      <c r="G75" s="498">
        <f t="shared" si="4"/>
        <v>50000</v>
      </c>
      <c r="H75" s="161"/>
      <c r="I75" s="161" t="s">
        <v>56</v>
      </c>
      <c r="J75" s="161" t="s">
        <v>86</v>
      </c>
      <c r="K75" s="161"/>
    </row>
    <row r="76" spans="1:11" ht="65.5" thickBot="1" x14ac:dyDescent="0.4">
      <c r="A76" s="39"/>
      <c r="B76" s="181" t="s">
        <v>890</v>
      </c>
      <c r="C76" s="255">
        <v>2022</v>
      </c>
      <c r="D76" s="258">
        <v>0</v>
      </c>
      <c r="E76" s="342">
        <v>0</v>
      </c>
      <c r="F76" s="621"/>
      <c r="G76" s="258">
        <v>1173.0600000000002</v>
      </c>
      <c r="H76" s="81"/>
      <c r="I76" s="81" t="s">
        <v>53</v>
      </c>
      <c r="J76" s="81" t="s">
        <v>87</v>
      </c>
      <c r="K76" s="81"/>
    </row>
    <row r="77" spans="1:11" ht="65.5" thickBot="1" x14ac:dyDescent="0.4">
      <c r="A77" s="39"/>
      <c r="B77" s="181" t="s">
        <v>889</v>
      </c>
      <c r="C77" s="255">
        <v>2022</v>
      </c>
      <c r="D77" s="258">
        <v>0</v>
      </c>
      <c r="E77" s="342">
        <v>0</v>
      </c>
      <c r="F77" s="621"/>
      <c r="G77" s="258">
        <v>1173.0600000000002</v>
      </c>
      <c r="H77" s="81"/>
      <c r="I77" s="47" t="s">
        <v>56</v>
      </c>
      <c r="J77" s="81" t="s">
        <v>87</v>
      </c>
      <c r="K77" s="81"/>
    </row>
    <row r="78" spans="1:11" ht="42.5" thickBot="1" x14ac:dyDescent="0.4">
      <c r="A78" s="124"/>
      <c r="B78" s="229" t="s">
        <v>1009</v>
      </c>
      <c r="C78" s="259"/>
      <c r="D78" s="263"/>
      <c r="E78" s="263"/>
      <c r="F78" s="263"/>
      <c r="G78" s="263"/>
      <c r="H78" s="123"/>
      <c r="I78" s="123"/>
      <c r="J78" s="123"/>
      <c r="K78" s="122"/>
    </row>
    <row r="79" spans="1:11" ht="246" customHeight="1" thickBot="1" x14ac:dyDescent="0.4">
      <c r="A79" s="39"/>
      <c r="B79" s="81" t="s">
        <v>729</v>
      </c>
      <c r="C79" s="257">
        <v>2022</v>
      </c>
      <c r="D79" s="258">
        <v>0</v>
      </c>
      <c r="E79" s="342">
        <v>1173.06</v>
      </c>
      <c r="F79" s="621"/>
      <c r="G79" s="258">
        <v>0</v>
      </c>
      <c r="H79" s="81"/>
      <c r="I79" s="81" t="s">
        <v>53</v>
      </c>
      <c r="J79" s="81" t="s">
        <v>730</v>
      </c>
      <c r="K79" s="81"/>
    </row>
    <row r="80" spans="1:11" ht="246" customHeight="1" thickBot="1" x14ac:dyDescent="0.4">
      <c r="A80" s="39"/>
      <c r="B80" s="81" t="s">
        <v>888</v>
      </c>
      <c r="C80" s="257">
        <v>2022</v>
      </c>
      <c r="D80" s="258">
        <v>0</v>
      </c>
      <c r="E80" s="342">
        <v>1173.06</v>
      </c>
      <c r="F80" s="621"/>
      <c r="G80" s="258">
        <v>0</v>
      </c>
      <c r="H80" s="81"/>
      <c r="I80" s="81" t="s">
        <v>56</v>
      </c>
      <c r="J80" s="81" t="s">
        <v>887</v>
      </c>
      <c r="K80" s="81"/>
    </row>
    <row r="81" spans="1:11" ht="130.5" thickBot="1" x14ac:dyDescent="0.4">
      <c r="A81" s="39"/>
      <c r="B81" s="81" t="s">
        <v>886</v>
      </c>
      <c r="C81" s="257">
        <v>2022</v>
      </c>
      <c r="D81" s="258">
        <v>0</v>
      </c>
      <c r="E81" s="342">
        <f t="shared" ref="E81:E82" si="5">4800/2</f>
        <v>2400</v>
      </c>
      <c r="F81" s="621"/>
      <c r="G81" s="258">
        <v>0</v>
      </c>
      <c r="H81" s="81"/>
      <c r="I81" s="81" t="s">
        <v>53</v>
      </c>
      <c r="J81" s="81" t="s">
        <v>88</v>
      </c>
      <c r="K81" s="81"/>
    </row>
    <row r="82" spans="1:11" ht="130.5" thickBot="1" x14ac:dyDescent="0.4">
      <c r="A82" s="39"/>
      <c r="B82" s="81" t="s">
        <v>885</v>
      </c>
      <c r="C82" s="257">
        <v>2021</v>
      </c>
      <c r="D82" s="258">
        <v>0</v>
      </c>
      <c r="E82" s="342">
        <f t="shared" si="5"/>
        <v>2400</v>
      </c>
      <c r="F82" s="621"/>
      <c r="G82" s="258">
        <v>0</v>
      </c>
      <c r="H82" s="81"/>
      <c r="I82" s="81" t="s">
        <v>56</v>
      </c>
      <c r="J82" s="81" t="s">
        <v>88</v>
      </c>
      <c r="K82" s="81"/>
    </row>
    <row r="83" spans="1:11" ht="117.5" thickBot="1" x14ac:dyDescent="0.4">
      <c r="A83" s="39"/>
      <c r="B83" s="81" t="s">
        <v>884</v>
      </c>
      <c r="C83" s="257">
        <v>2021</v>
      </c>
      <c r="D83" s="258">
        <v>0</v>
      </c>
      <c r="E83" s="364">
        <v>0</v>
      </c>
      <c r="F83" s="621"/>
      <c r="G83" s="258">
        <v>0</v>
      </c>
      <c r="H83" s="81"/>
      <c r="I83" s="81" t="s">
        <v>53</v>
      </c>
      <c r="J83" s="81" t="s">
        <v>89</v>
      </c>
      <c r="K83" s="81"/>
    </row>
    <row r="84" spans="1:11" ht="117.5" thickBot="1" x14ac:dyDescent="0.4">
      <c r="A84" s="39"/>
      <c r="B84" s="81" t="s">
        <v>731</v>
      </c>
      <c r="C84" s="255">
        <v>2023</v>
      </c>
      <c r="D84" s="256">
        <v>0</v>
      </c>
      <c r="E84" s="365">
        <v>0</v>
      </c>
      <c r="F84" s="619"/>
      <c r="G84" s="256">
        <v>0</v>
      </c>
      <c r="H84" s="81"/>
      <c r="I84" s="81" t="s">
        <v>53</v>
      </c>
      <c r="J84" s="81" t="s">
        <v>732</v>
      </c>
      <c r="K84" s="81"/>
    </row>
    <row r="85" spans="1:11" ht="156.5" thickBot="1" x14ac:dyDescent="0.4">
      <c r="A85" s="39"/>
      <c r="B85" s="305" t="s">
        <v>1265</v>
      </c>
      <c r="C85" s="310" t="s">
        <v>2</v>
      </c>
      <c r="D85" s="498">
        <v>0</v>
      </c>
      <c r="E85" s="499">
        <f t="shared" ref="E85:E86" si="6">10000/2</f>
        <v>5000</v>
      </c>
      <c r="F85" s="620"/>
      <c r="G85" s="498">
        <v>0</v>
      </c>
      <c r="H85" s="161"/>
      <c r="I85" s="161" t="s">
        <v>53</v>
      </c>
      <c r="J85" s="305" t="s">
        <v>1010</v>
      </c>
      <c r="K85" s="161"/>
    </row>
    <row r="86" spans="1:11" ht="156.5" thickBot="1" x14ac:dyDescent="0.4">
      <c r="A86" s="39"/>
      <c r="B86" s="305" t="s">
        <v>1266</v>
      </c>
      <c r="C86" s="310" t="s">
        <v>2</v>
      </c>
      <c r="D86" s="498">
        <v>0</v>
      </c>
      <c r="E86" s="500">
        <f t="shared" si="6"/>
        <v>5000</v>
      </c>
      <c r="F86" s="620"/>
      <c r="G86" s="498">
        <v>0</v>
      </c>
      <c r="H86" s="161"/>
      <c r="I86" s="161" t="s">
        <v>56</v>
      </c>
      <c r="J86" s="305" t="s">
        <v>1010</v>
      </c>
      <c r="K86" s="161"/>
    </row>
    <row r="87" spans="1:11" ht="78.5" thickBot="1" x14ac:dyDescent="0.4">
      <c r="A87" s="39"/>
      <c r="B87" s="81" t="s">
        <v>883</v>
      </c>
      <c r="C87" s="255">
        <v>2021</v>
      </c>
      <c r="D87" s="256">
        <v>0</v>
      </c>
      <c r="E87" s="360">
        <f t="shared" ref="E87:E88" si="7">139000/2</f>
        <v>69500</v>
      </c>
      <c r="F87" s="619"/>
      <c r="G87" s="256">
        <f t="shared" ref="G87:G88" si="8">100000/2</f>
        <v>50000</v>
      </c>
      <c r="H87" s="81"/>
      <c r="I87" s="81" t="s">
        <v>53</v>
      </c>
      <c r="J87" s="81" t="s">
        <v>881</v>
      </c>
      <c r="K87" s="81"/>
    </row>
    <row r="88" spans="1:11" ht="78.5" thickBot="1" x14ac:dyDescent="0.4">
      <c r="A88" s="39"/>
      <c r="B88" s="81" t="s">
        <v>882</v>
      </c>
      <c r="C88" s="257">
        <v>2021</v>
      </c>
      <c r="D88" s="258">
        <v>0</v>
      </c>
      <c r="E88" s="342">
        <f t="shared" si="7"/>
        <v>69500</v>
      </c>
      <c r="F88" s="621"/>
      <c r="G88" s="258">
        <f t="shared" si="8"/>
        <v>50000</v>
      </c>
      <c r="H88" s="81"/>
      <c r="I88" s="81" t="s">
        <v>56</v>
      </c>
      <c r="J88" s="81" t="s">
        <v>881</v>
      </c>
      <c r="K88" s="81"/>
    </row>
    <row r="89" spans="1:11" ht="143.5" thickBot="1" x14ac:dyDescent="0.4">
      <c r="A89" s="74"/>
      <c r="B89" s="181" t="s">
        <v>925</v>
      </c>
      <c r="C89" s="257">
        <v>2021</v>
      </c>
      <c r="D89" s="258">
        <v>0</v>
      </c>
      <c r="E89" s="342">
        <v>25000</v>
      </c>
      <c r="F89" s="621"/>
      <c r="G89" s="258">
        <v>0</v>
      </c>
      <c r="H89" s="181"/>
      <c r="I89" s="181" t="s">
        <v>53</v>
      </c>
      <c r="J89" s="181" t="s">
        <v>90</v>
      </c>
      <c r="K89" s="181"/>
    </row>
    <row r="90" spans="1:11" ht="156.5" thickBot="1" x14ac:dyDescent="0.4">
      <c r="A90" s="39"/>
      <c r="B90" s="81" t="s">
        <v>733</v>
      </c>
      <c r="C90" s="257" t="s">
        <v>2</v>
      </c>
      <c r="D90" s="258">
        <v>0</v>
      </c>
      <c r="E90" s="342">
        <v>0</v>
      </c>
      <c r="F90" s="621"/>
      <c r="G90" s="258">
        <v>0</v>
      </c>
      <c r="H90" s="81"/>
      <c r="I90" s="81" t="s">
        <v>734</v>
      </c>
      <c r="J90" s="81" t="s">
        <v>735</v>
      </c>
      <c r="K90" s="81"/>
    </row>
    <row r="91" spans="1:11" ht="143.5" thickBot="1" x14ac:dyDescent="0.4">
      <c r="A91" s="39"/>
      <c r="B91" s="81" t="s">
        <v>91</v>
      </c>
      <c r="C91" s="255" t="s">
        <v>2</v>
      </c>
      <c r="D91" s="258">
        <v>2600</v>
      </c>
      <c r="E91" s="342">
        <v>2600</v>
      </c>
      <c r="F91" s="621"/>
      <c r="G91" s="258">
        <v>2600</v>
      </c>
      <c r="H91" s="81"/>
      <c r="I91" s="81" t="s">
        <v>92</v>
      </c>
      <c r="J91" s="81" t="s">
        <v>93</v>
      </c>
      <c r="K91" s="81"/>
    </row>
    <row r="92" spans="1:11" ht="169.5" thickBot="1" x14ac:dyDescent="0.4">
      <c r="A92" s="39"/>
      <c r="B92" s="81" t="s">
        <v>736</v>
      </c>
      <c r="C92" s="257">
        <v>2023</v>
      </c>
      <c r="D92" s="258">
        <v>0</v>
      </c>
      <c r="E92" s="364">
        <v>25000</v>
      </c>
      <c r="F92" s="621"/>
      <c r="G92" s="258">
        <v>25000</v>
      </c>
      <c r="H92" s="81"/>
      <c r="I92" s="81" t="s">
        <v>94</v>
      </c>
      <c r="J92" s="81" t="s">
        <v>95</v>
      </c>
      <c r="K92" s="81"/>
    </row>
    <row r="93" spans="1:11" ht="91.5" thickBot="1" x14ac:dyDescent="0.4">
      <c r="A93" s="39"/>
      <c r="B93" s="81" t="s">
        <v>924</v>
      </c>
      <c r="C93" s="257">
        <v>2022</v>
      </c>
      <c r="D93" s="258">
        <v>0</v>
      </c>
      <c r="E93" s="342">
        <v>1173.06</v>
      </c>
      <c r="F93" s="621"/>
      <c r="G93" s="258">
        <v>0</v>
      </c>
      <c r="H93" s="81"/>
      <c r="I93" s="81" t="s">
        <v>56</v>
      </c>
      <c r="J93" s="81" t="s">
        <v>57</v>
      </c>
      <c r="K93" s="81"/>
    </row>
    <row r="94" spans="1:11" ht="26.5" thickBot="1" x14ac:dyDescent="0.4">
      <c r="A94" s="45"/>
      <c r="B94" s="44" t="s">
        <v>97</v>
      </c>
      <c r="C94" s="259"/>
      <c r="D94" s="263"/>
      <c r="E94" s="263"/>
      <c r="F94" s="263"/>
      <c r="G94" s="263"/>
      <c r="H94" s="41"/>
      <c r="I94" s="41"/>
      <c r="J94" s="41"/>
      <c r="K94" s="42"/>
    </row>
    <row r="95" spans="1:11" ht="52.5" thickBot="1" x14ac:dyDescent="0.4">
      <c r="A95" s="39"/>
      <c r="B95" s="81" t="s">
        <v>737</v>
      </c>
      <c r="C95" s="257">
        <v>2021</v>
      </c>
      <c r="D95" s="258">
        <v>0</v>
      </c>
      <c r="E95" s="342">
        <v>8600</v>
      </c>
      <c r="F95" s="621"/>
      <c r="G95" s="258">
        <v>1860</v>
      </c>
      <c r="H95" s="81"/>
      <c r="I95" s="81" t="s">
        <v>61</v>
      </c>
      <c r="J95" s="81" t="s">
        <v>963</v>
      </c>
      <c r="K95" s="81"/>
    </row>
    <row r="96" spans="1:11" ht="15" thickBot="1" x14ac:dyDescent="0.4">
      <c r="A96" s="39"/>
      <c r="B96" s="230" t="s">
        <v>98</v>
      </c>
      <c r="C96" s="231"/>
      <c r="D96" s="232">
        <f>SUM(D32:D35,D37:D51,D53:D59,D61:D70,D72:D77,D79:D93,D95)</f>
        <v>38284.870000000003</v>
      </c>
      <c r="E96" s="366">
        <f>SUM(E32:E35,E37:E51,E53:E59,E61:E70,E72:E77,E79:E93,E95)</f>
        <v>406429.46</v>
      </c>
      <c r="F96" s="367"/>
      <c r="G96" s="232">
        <f>SUM(G32:G35,G37:G51,G53:G59,G61:G70,G72:G77,G79:G93,G95)</f>
        <v>249795.86</v>
      </c>
      <c r="H96" s="231"/>
      <c r="I96" s="231"/>
      <c r="J96" s="231"/>
      <c r="K96" s="231"/>
    </row>
    <row r="97" spans="1:11" ht="15" thickBot="1" x14ac:dyDescent="0.4">
      <c r="A97" s="39"/>
      <c r="B97" s="233" t="s">
        <v>99</v>
      </c>
      <c r="C97" s="231"/>
      <c r="D97" s="232">
        <v>0</v>
      </c>
      <c r="E97" s="366">
        <v>0</v>
      </c>
      <c r="F97" s="367"/>
      <c r="G97" s="232">
        <v>0</v>
      </c>
      <c r="H97" s="231"/>
      <c r="I97" s="231"/>
      <c r="J97" s="231"/>
      <c r="K97" s="231"/>
    </row>
    <row r="98" spans="1:11" ht="15" thickBot="1" x14ac:dyDescent="0.4">
      <c r="A98" s="39"/>
      <c r="B98" s="233" t="s">
        <v>100</v>
      </c>
      <c r="C98" s="231"/>
      <c r="D98" s="232">
        <v>41280.990000000005</v>
      </c>
      <c r="E98" s="366">
        <v>405256.39999999997</v>
      </c>
      <c r="F98" s="367"/>
      <c r="G98" s="232">
        <v>249795.86</v>
      </c>
      <c r="H98" s="231"/>
      <c r="I98" s="231"/>
      <c r="J98" s="231"/>
      <c r="K98" s="231"/>
    </row>
  </sheetData>
  <mergeCells count="137">
    <mergeCell ref="C5:E5"/>
    <mergeCell ref="F5:G5"/>
    <mergeCell ref="I5:K5"/>
    <mergeCell ref="C6:E6"/>
    <mergeCell ref="F6:G6"/>
    <mergeCell ref="I6:K6"/>
    <mergeCell ref="C7:E7"/>
    <mergeCell ref="C1:E1"/>
    <mergeCell ref="F1:G1"/>
    <mergeCell ref="I1:K1"/>
    <mergeCell ref="C4:E4"/>
    <mergeCell ref="F4:G4"/>
    <mergeCell ref="I4:K4"/>
    <mergeCell ref="F7:G7"/>
    <mergeCell ref="I7:K7"/>
    <mergeCell ref="C27:E27"/>
    <mergeCell ref="F27:G27"/>
    <mergeCell ref="I27:K27"/>
    <mergeCell ref="C10:E10"/>
    <mergeCell ref="F10:G10"/>
    <mergeCell ref="I10:K10"/>
    <mergeCell ref="B25:K25"/>
    <mergeCell ref="C26:E26"/>
    <mergeCell ref="F26:G26"/>
    <mergeCell ref="I26:K26"/>
    <mergeCell ref="F11:G11"/>
    <mergeCell ref="C11:E11"/>
    <mergeCell ref="F12:G12"/>
    <mergeCell ref="C12:E12"/>
    <mergeCell ref="C13:E13"/>
    <mergeCell ref="F14:G14"/>
    <mergeCell ref="F13:G13"/>
    <mergeCell ref="C14:E14"/>
    <mergeCell ref="F15:G15"/>
    <mergeCell ref="C15:E15"/>
    <mergeCell ref="F16:G16"/>
    <mergeCell ref="C16:E16"/>
    <mergeCell ref="F17:G17"/>
    <mergeCell ref="F22:G22"/>
    <mergeCell ref="A29:A30"/>
    <mergeCell ref="B29:B30"/>
    <mergeCell ref="C29:C30"/>
    <mergeCell ref="D29:G29"/>
    <mergeCell ref="E64:F64"/>
    <mergeCell ref="E66:F66"/>
    <mergeCell ref="E65:F65"/>
    <mergeCell ref="E43:F43"/>
    <mergeCell ref="E45:F45"/>
    <mergeCell ref="E30:F30"/>
    <mergeCell ref="E62:F62"/>
    <mergeCell ref="E57:F57"/>
    <mergeCell ref="E56:F56"/>
    <mergeCell ref="E59:F59"/>
    <mergeCell ref="E61:F61"/>
    <mergeCell ref="E41:F41"/>
    <mergeCell ref="E42:F42"/>
    <mergeCell ref="E46:F46"/>
    <mergeCell ref="E33:F33"/>
    <mergeCell ref="E34:F34"/>
    <mergeCell ref="E35:F35"/>
    <mergeCell ref="E37:F37"/>
    <mergeCell ref="E39:F39"/>
    <mergeCell ref="E32:F32"/>
    <mergeCell ref="E93:F93"/>
    <mergeCell ref="E95:F95"/>
    <mergeCell ref="E96:F96"/>
    <mergeCell ref="E97:F97"/>
    <mergeCell ref="E98:F98"/>
    <mergeCell ref="E40:F40"/>
    <mergeCell ref="E44:F44"/>
    <mergeCell ref="E47:F47"/>
    <mergeCell ref="E49:F49"/>
    <mergeCell ref="E51:F51"/>
    <mergeCell ref="E54:F54"/>
    <mergeCell ref="E58:F58"/>
    <mergeCell ref="E67:F67"/>
    <mergeCell ref="E70:F70"/>
    <mergeCell ref="E48:F48"/>
    <mergeCell ref="E50:F50"/>
    <mergeCell ref="E53:F53"/>
    <mergeCell ref="E55:F55"/>
    <mergeCell ref="E68:F68"/>
    <mergeCell ref="E69:F69"/>
    <mergeCell ref="E75:F75"/>
    <mergeCell ref="E77:F77"/>
    <mergeCell ref="E72:F72"/>
    <mergeCell ref="E73:F73"/>
    <mergeCell ref="E83:F83"/>
    <mergeCell ref="E84:F84"/>
    <mergeCell ref="E86:F86"/>
    <mergeCell ref="E88:F88"/>
    <mergeCell ref="E92:F92"/>
    <mergeCell ref="E89:F89"/>
    <mergeCell ref="E79:F79"/>
    <mergeCell ref="E81:F81"/>
    <mergeCell ref="E85:F85"/>
    <mergeCell ref="E87:F87"/>
    <mergeCell ref="E90:F90"/>
    <mergeCell ref="E91:F91"/>
    <mergeCell ref="E76:F76"/>
    <mergeCell ref="C3:E3"/>
    <mergeCell ref="F3:G3"/>
    <mergeCell ref="I3:K3"/>
    <mergeCell ref="C2:E2"/>
    <mergeCell ref="F2:G2"/>
    <mergeCell ref="I2:K2"/>
    <mergeCell ref="E80:F80"/>
    <mergeCell ref="E82:F82"/>
    <mergeCell ref="H29:H30"/>
    <mergeCell ref="I29:I30"/>
    <mergeCell ref="J29:J30"/>
    <mergeCell ref="K29:K30"/>
    <mergeCell ref="E74:F74"/>
    <mergeCell ref="C28:E28"/>
    <mergeCell ref="F28:G28"/>
    <mergeCell ref="I28:K28"/>
    <mergeCell ref="E38:F38"/>
    <mergeCell ref="C8:E8"/>
    <mergeCell ref="F8:G8"/>
    <mergeCell ref="I8:K8"/>
    <mergeCell ref="C9:E9"/>
    <mergeCell ref="F9:G9"/>
    <mergeCell ref="I9:K9"/>
    <mergeCell ref="C22:E22"/>
    <mergeCell ref="F23:G23"/>
    <mergeCell ref="C23:E23"/>
    <mergeCell ref="C24:E24"/>
    <mergeCell ref="F24:G24"/>
    <mergeCell ref="C17:E17"/>
    <mergeCell ref="F18:G18"/>
    <mergeCell ref="C18:E18"/>
    <mergeCell ref="F19:G19"/>
    <mergeCell ref="C19:E19"/>
    <mergeCell ref="F20:G20"/>
    <mergeCell ref="C20:E20"/>
    <mergeCell ref="F21:G21"/>
    <mergeCell ref="C21:E21"/>
  </mergeCells>
  <phoneticPr fontId="12" type="noConversion"/>
  <pageMargins left="0.7" right="0.7" top="0.75" bottom="0.75" header="0.3" footer="0.3"/>
  <pageSetup orientation="portrait" horizontalDpi="300" verticalDpi="300" r:id="rId1"/>
  <ignoredErrors>
    <ignoredError sqref="C5:E10 D30:G30"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zoomScale="50" zoomScaleNormal="50" workbookViewId="0">
      <pane ySplit="1" topLeftCell="A22" activePane="bottomLeft" state="frozen"/>
      <selection activeCell="E19" sqref="E19:F19"/>
      <selection pane="bottomLeft" activeCell="Q25" sqref="Q25"/>
    </sheetView>
  </sheetViews>
  <sheetFormatPr defaultColWidth="9.1796875" defaultRowHeight="14.5" x14ac:dyDescent="0.35"/>
  <cols>
    <col min="1" max="1" width="9.1796875" style="32"/>
    <col min="2" max="2" width="37.36328125" style="32" customWidth="1"/>
    <col min="3" max="3" width="8.6328125" style="1" customWidth="1"/>
    <col min="4" max="4" width="8.6328125" style="32" customWidth="1"/>
    <col min="5" max="6" width="4.6328125" style="32" customWidth="1"/>
    <col min="7" max="7" width="8.6328125" style="32" customWidth="1"/>
    <col min="8" max="8" width="9.1796875" style="32" customWidth="1"/>
    <col min="9" max="9" width="9.1796875" style="2"/>
    <col min="10" max="11" width="9.1796875" style="32"/>
  </cols>
  <sheetData>
    <row r="1" spans="1:11" ht="40.25" customHeight="1" thickBot="1" x14ac:dyDescent="0.4">
      <c r="A1" s="73" t="s">
        <v>922</v>
      </c>
      <c r="B1" s="92" t="s">
        <v>101</v>
      </c>
      <c r="C1" s="381" t="s">
        <v>955</v>
      </c>
      <c r="D1" s="382"/>
      <c r="E1" s="383"/>
      <c r="F1" s="381" t="s">
        <v>956</v>
      </c>
      <c r="G1" s="383"/>
      <c r="H1" s="182" t="s">
        <v>967</v>
      </c>
      <c r="I1" s="381" t="s">
        <v>19</v>
      </c>
      <c r="J1" s="382"/>
      <c r="K1" s="383"/>
    </row>
    <row r="2" spans="1:11" ht="26.5" thickBot="1" x14ac:dyDescent="0.4">
      <c r="A2" s="86"/>
      <c r="B2" s="87" t="s">
        <v>826</v>
      </c>
      <c r="C2" s="95"/>
      <c r="D2" s="95"/>
      <c r="E2" s="95"/>
      <c r="F2" s="96"/>
      <c r="G2" s="96"/>
      <c r="H2" s="96"/>
      <c r="I2" s="95"/>
      <c r="J2" s="207"/>
      <c r="K2" s="97"/>
    </row>
    <row r="3" spans="1:11" ht="44" customHeight="1" thickBot="1" x14ac:dyDescent="0.4">
      <c r="A3" s="83"/>
      <c r="B3" s="101" t="s">
        <v>827</v>
      </c>
      <c r="C3" s="444">
        <v>0.55000000000000004</v>
      </c>
      <c r="D3" s="476"/>
      <c r="E3" s="445"/>
      <c r="F3" s="444">
        <v>0.57999999999999996</v>
      </c>
      <c r="G3" s="445"/>
      <c r="H3" s="219">
        <v>0.61</v>
      </c>
      <c r="I3" s="477"/>
      <c r="J3" s="477"/>
      <c r="K3" s="478"/>
    </row>
    <row r="4" spans="1:11" ht="39" customHeight="1" thickBot="1" x14ac:dyDescent="0.4">
      <c r="A4" s="83"/>
      <c r="B4" s="101" t="s">
        <v>828</v>
      </c>
      <c r="C4" s="444">
        <v>0.6</v>
      </c>
      <c r="D4" s="476"/>
      <c r="E4" s="445"/>
      <c r="F4" s="444">
        <v>0.62</v>
      </c>
      <c r="G4" s="445"/>
      <c r="H4" s="219">
        <v>0.64</v>
      </c>
      <c r="I4" s="477"/>
      <c r="J4" s="477"/>
      <c r="K4" s="478"/>
    </row>
    <row r="5" spans="1:11" ht="26.5" thickBot="1" x14ac:dyDescent="0.4">
      <c r="A5" s="83"/>
      <c r="B5" s="101" t="s">
        <v>829</v>
      </c>
      <c r="C5" s="444">
        <v>0.24</v>
      </c>
      <c r="D5" s="476"/>
      <c r="E5" s="445"/>
      <c r="F5" s="444">
        <v>0.36</v>
      </c>
      <c r="G5" s="445"/>
      <c r="H5" s="219">
        <v>0.39</v>
      </c>
      <c r="I5" s="477"/>
      <c r="J5" s="477"/>
      <c r="K5" s="478"/>
    </row>
    <row r="6" spans="1:11" ht="35" customHeight="1" thickBot="1" x14ac:dyDescent="0.4">
      <c r="A6" s="83"/>
      <c r="B6" s="102" t="s">
        <v>830</v>
      </c>
      <c r="C6" s="479">
        <v>0.47</v>
      </c>
      <c r="D6" s="479"/>
      <c r="E6" s="479"/>
      <c r="F6" s="444">
        <v>0.63</v>
      </c>
      <c r="G6" s="445"/>
      <c r="H6" s="219">
        <v>0.65</v>
      </c>
      <c r="I6" s="480"/>
      <c r="J6" s="480"/>
      <c r="K6" s="481"/>
    </row>
    <row r="7" spans="1:11" ht="32.25" customHeight="1" thickBot="1" x14ac:dyDescent="0.4">
      <c r="A7" s="352"/>
      <c r="B7" s="352" t="s">
        <v>364</v>
      </c>
      <c r="C7" s="352" t="s">
        <v>348</v>
      </c>
      <c r="D7" s="368" t="s">
        <v>96</v>
      </c>
      <c r="E7" s="369"/>
      <c r="F7" s="369"/>
      <c r="G7" s="370"/>
      <c r="H7" s="352" t="s">
        <v>33</v>
      </c>
      <c r="I7" s="352" t="s">
        <v>560</v>
      </c>
      <c r="J7" s="352" t="s">
        <v>35</v>
      </c>
      <c r="K7" s="352" t="s">
        <v>247</v>
      </c>
    </row>
    <row r="8" spans="1:11" ht="15" thickBot="1" x14ac:dyDescent="0.4">
      <c r="A8" s="353"/>
      <c r="B8" s="353"/>
      <c r="C8" s="353"/>
      <c r="D8" s="209" t="s">
        <v>952</v>
      </c>
      <c r="E8" s="371" t="s">
        <v>953</v>
      </c>
      <c r="F8" s="370"/>
      <c r="G8" s="209" t="s">
        <v>954</v>
      </c>
      <c r="H8" s="353"/>
      <c r="I8" s="353"/>
      <c r="J8" s="353"/>
      <c r="K8" s="353"/>
    </row>
    <row r="9" spans="1:11" ht="39.5" thickBot="1" x14ac:dyDescent="0.4">
      <c r="A9" s="45"/>
      <c r="B9" s="44" t="s">
        <v>561</v>
      </c>
      <c r="C9" s="40"/>
      <c r="D9" s="41"/>
      <c r="E9" s="41"/>
      <c r="F9" s="41"/>
      <c r="G9" s="41"/>
      <c r="H9" s="41"/>
      <c r="I9" s="41"/>
      <c r="J9" s="41"/>
      <c r="K9" s="42"/>
    </row>
    <row r="10" spans="1:11" ht="156" customHeight="1" thickBot="1" x14ac:dyDescent="0.4">
      <c r="A10" s="54"/>
      <c r="B10" s="56" t="s">
        <v>833</v>
      </c>
      <c r="C10" s="656">
        <v>2022</v>
      </c>
      <c r="D10" s="582">
        <v>4692.24</v>
      </c>
      <c r="E10" s="583">
        <v>4692.24</v>
      </c>
      <c r="F10" s="620"/>
      <c r="G10" s="582">
        <v>4692.24</v>
      </c>
      <c r="H10" s="56"/>
      <c r="I10" s="657" t="s">
        <v>42</v>
      </c>
      <c r="J10" s="56" t="s">
        <v>562</v>
      </c>
      <c r="K10" s="56"/>
    </row>
    <row r="11" spans="1:11" ht="103" customHeight="1" thickBot="1" x14ac:dyDescent="0.4">
      <c r="A11" s="54"/>
      <c r="B11" s="56" t="s">
        <v>700</v>
      </c>
      <c r="C11" s="656">
        <v>2021</v>
      </c>
      <c r="D11" s="582">
        <v>2346.1200000000003</v>
      </c>
      <c r="E11" s="583">
        <v>0</v>
      </c>
      <c r="F11" s="620"/>
      <c r="G11" s="582">
        <v>0</v>
      </c>
      <c r="H11" s="56"/>
      <c r="I11" s="657" t="s">
        <v>134</v>
      </c>
      <c r="J11" s="56" t="s">
        <v>563</v>
      </c>
      <c r="K11" s="56"/>
    </row>
    <row r="12" spans="1:11" ht="65.5" thickBot="1" x14ac:dyDescent="0.4">
      <c r="A12" s="39"/>
      <c r="B12" s="56" t="s">
        <v>564</v>
      </c>
      <c r="C12" s="656">
        <v>2022</v>
      </c>
      <c r="D12" s="582">
        <v>2346.12</v>
      </c>
      <c r="E12" s="583">
        <v>0</v>
      </c>
      <c r="F12" s="620"/>
      <c r="G12" s="582">
        <v>0</v>
      </c>
      <c r="H12" s="56"/>
      <c r="I12" s="657" t="s">
        <v>252</v>
      </c>
      <c r="J12" s="56" t="s">
        <v>565</v>
      </c>
      <c r="K12" s="56"/>
    </row>
    <row r="13" spans="1:11" ht="58.25" customHeight="1" thickBot="1" x14ac:dyDescent="0.4">
      <c r="A13" s="39"/>
      <c r="B13" s="56" t="s">
        <v>566</v>
      </c>
      <c r="C13" s="656">
        <v>2023</v>
      </c>
      <c r="D13" s="582">
        <v>2346.12</v>
      </c>
      <c r="E13" s="583">
        <v>2346.12</v>
      </c>
      <c r="F13" s="620"/>
      <c r="G13" s="582">
        <v>0</v>
      </c>
      <c r="H13" s="56"/>
      <c r="I13" s="657" t="s">
        <v>134</v>
      </c>
      <c r="J13" s="56" t="s">
        <v>567</v>
      </c>
      <c r="K13" s="56"/>
    </row>
    <row r="14" spans="1:11" ht="78.5" thickBot="1" x14ac:dyDescent="0.4">
      <c r="A14" s="39"/>
      <c r="B14" s="56" t="s">
        <v>568</v>
      </c>
      <c r="C14" s="656">
        <v>2022</v>
      </c>
      <c r="D14" s="582">
        <v>2346.12</v>
      </c>
      <c r="E14" s="583">
        <v>2346.12</v>
      </c>
      <c r="F14" s="620"/>
      <c r="G14" s="582">
        <v>0</v>
      </c>
      <c r="H14" s="56"/>
      <c r="I14" s="657" t="s">
        <v>325</v>
      </c>
      <c r="J14" s="56" t="s">
        <v>569</v>
      </c>
      <c r="K14" s="56"/>
    </row>
    <row r="15" spans="1:11" ht="104.5" thickBot="1" x14ac:dyDescent="0.4">
      <c r="A15" s="39"/>
      <c r="B15" s="56" t="s">
        <v>570</v>
      </c>
      <c r="C15" s="656">
        <v>2022</v>
      </c>
      <c r="D15" s="582">
        <v>2346.12</v>
      </c>
      <c r="E15" s="583">
        <v>2346.12</v>
      </c>
      <c r="F15" s="620"/>
      <c r="G15" s="582">
        <v>0</v>
      </c>
      <c r="H15" s="56"/>
      <c r="I15" s="657" t="s">
        <v>571</v>
      </c>
      <c r="J15" s="56" t="s">
        <v>572</v>
      </c>
      <c r="K15" s="56"/>
    </row>
    <row r="16" spans="1:11" ht="130.5" thickBot="1" x14ac:dyDescent="0.4">
      <c r="A16" s="39"/>
      <c r="B16" s="56" t="s">
        <v>573</v>
      </c>
      <c r="C16" s="656" t="s">
        <v>2</v>
      </c>
      <c r="D16" s="582">
        <v>0</v>
      </c>
      <c r="E16" s="583">
        <v>0</v>
      </c>
      <c r="F16" s="620"/>
      <c r="G16" s="582">
        <v>0</v>
      </c>
      <c r="H16" s="56"/>
      <c r="I16" s="657" t="s">
        <v>574</v>
      </c>
      <c r="J16" s="56" t="s">
        <v>575</v>
      </c>
      <c r="K16" s="56"/>
    </row>
    <row r="17" spans="1:11" ht="127.25" customHeight="1" thickBot="1" x14ac:dyDescent="0.4">
      <c r="A17" s="39"/>
      <c r="B17" s="56" t="s">
        <v>1201</v>
      </c>
      <c r="C17" s="656">
        <v>2021</v>
      </c>
      <c r="D17" s="582">
        <v>2346.12</v>
      </c>
      <c r="E17" s="583">
        <v>0</v>
      </c>
      <c r="F17" s="620"/>
      <c r="G17" s="582">
        <v>0</v>
      </c>
      <c r="H17" s="56"/>
      <c r="I17" s="657" t="s">
        <v>134</v>
      </c>
      <c r="J17" s="56" t="s">
        <v>1202</v>
      </c>
      <c r="K17" s="56"/>
    </row>
    <row r="18" spans="1:11" ht="182.5" customHeight="1" thickBot="1" x14ac:dyDescent="0.4">
      <c r="A18" s="39"/>
      <c r="B18" s="56" t="s">
        <v>576</v>
      </c>
      <c r="C18" s="656">
        <v>2021</v>
      </c>
      <c r="D18" s="582">
        <v>1173.0600000000002</v>
      </c>
      <c r="E18" s="583">
        <v>0</v>
      </c>
      <c r="F18" s="620"/>
      <c r="G18" s="582">
        <v>0</v>
      </c>
      <c r="H18" s="56"/>
      <c r="I18" s="657" t="s">
        <v>577</v>
      </c>
      <c r="J18" s="640" t="s">
        <v>578</v>
      </c>
      <c r="K18" s="56"/>
    </row>
    <row r="19" spans="1:11" ht="117.5" thickBot="1" x14ac:dyDescent="0.4">
      <c r="A19" s="39"/>
      <c r="B19" s="56" t="s">
        <v>579</v>
      </c>
      <c r="C19" s="656" t="s">
        <v>2</v>
      </c>
      <c r="D19" s="582">
        <v>0</v>
      </c>
      <c r="E19" s="639">
        <v>0</v>
      </c>
      <c r="F19" s="620"/>
      <c r="G19" s="582">
        <v>0</v>
      </c>
      <c r="H19" s="56"/>
      <c r="I19" s="657" t="s">
        <v>580</v>
      </c>
      <c r="J19" s="56" t="s">
        <v>918</v>
      </c>
      <c r="K19" s="56"/>
    </row>
    <row r="20" spans="1:11" ht="91.5" thickBot="1" x14ac:dyDescent="0.4">
      <c r="A20" s="39"/>
      <c r="B20" s="56" t="s">
        <v>581</v>
      </c>
      <c r="C20" s="656">
        <v>2022</v>
      </c>
      <c r="D20" s="582">
        <v>7500</v>
      </c>
      <c r="E20" s="583">
        <v>7500</v>
      </c>
      <c r="F20" s="620"/>
      <c r="G20" s="582">
        <v>7500</v>
      </c>
      <c r="H20" s="56"/>
      <c r="I20" s="657" t="s">
        <v>470</v>
      </c>
      <c r="J20" s="56" t="s">
        <v>582</v>
      </c>
      <c r="K20" s="56"/>
    </row>
    <row r="21" spans="1:11" ht="130.5" thickBot="1" x14ac:dyDescent="0.4">
      <c r="A21" s="54"/>
      <c r="B21" s="56" t="s">
        <v>919</v>
      </c>
      <c r="C21" s="656">
        <v>2022</v>
      </c>
      <c r="D21" s="582">
        <v>19500</v>
      </c>
      <c r="E21" s="583">
        <v>18000</v>
      </c>
      <c r="F21" s="620"/>
      <c r="G21" s="582">
        <v>18000</v>
      </c>
      <c r="H21" s="56"/>
      <c r="I21" s="657" t="s">
        <v>583</v>
      </c>
      <c r="J21" s="56" t="s">
        <v>584</v>
      </c>
      <c r="K21" s="56"/>
    </row>
    <row r="22" spans="1:11" ht="78.5" customHeight="1" thickBot="1" x14ac:dyDescent="0.4">
      <c r="A22" s="39"/>
      <c r="B22" s="56" t="s">
        <v>585</v>
      </c>
      <c r="C22" s="656">
        <v>2022</v>
      </c>
      <c r="D22" s="582">
        <v>12600</v>
      </c>
      <c r="E22" s="583">
        <v>23400</v>
      </c>
      <c r="F22" s="620"/>
      <c r="G22" s="582">
        <v>63000</v>
      </c>
      <c r="H22" s="56"/>
      <c r="I22" s="657" t="s">
        <v>577</v>
      </c>
      <c r="J22" s="56" t="s">
        <v>586</v>
      </c>
      <c r="K22" s="56"/>
    </row>
    <row r="23" spans="1:11" ht="65.5" customHeight="1" thickBot="1" x14ac:dyDescent="0.4">
      <c r="A23" s="39"/>
      <c r="B23" s="56" t="s">
        <v>587</v>
      </c>
      <c r="C23" s="656" t="s">
        <v>2</v>
      </c>
      <c r="D23" s="582">
        <v>48000</v>
      </c>
      <c r="E23" s="583">
        <v>45000</v>
      </c>
      <c r="F23" s="620"/>
      <c r="G23" s="582">
        <v>65000</v>
      </c>
      <c r="H23" s="56"/>
      <c r="I23" s="657" t="s">
        <v>571</v>
      </c>
      <c r="J23" s="56" t="s">
        <v>588</v>
      </c>
      <c r="K23" s="56"/>
    </row>
    <row r="24" spans="1:11" ht="130.5" thickBot="1" x14ac:dyDescent="0.4">
      <c r="A24" s="39"/>
      <c r="B24" s="56" t="s">
        <v>1203</v>
      </c>
      <c r="C24" s="656" t="s">
        <v>2</v>
      </c>
      <c r="D24" s="582">
        <v>125400</v>
      </c>
      <c r="E24" s="583">
        <v>125400</v>
      </c>
      <c r="F24" s="620"/>
      <c r="G24" s="582">
        <v>125400</v>
      </c>
      <c r="H24" s="56"/>
      <c r="I24" s="657" t="s">
        <v>137</v>
      </c>
      <c r="J24" s="658" t="s">
        <v>1204</v>
      </c>
      <c r="K24" s="56"/>
    </row>
    <row r="25" spans="1:11" ht="91.5" thickBot="1" x14ac:dyDescent="0.4">
      <c r="A25" s="39"/>
      <c r="B25" s="56" t="s">
        <v>701</v>
      </c>
      <c r="C25" s="656">
        <v>2022</v>
      </c>
      <c r="D25" s="582">
        <v>25000</v>
      </c>
      <c r="E25" s="583">
        <v>0</v>
      </c>
      <c r="F25" s="620"/>
      <c r="G25" s="582">
        <v>0</v>
      </c>
      <c r="H25" s="56"/>
      <c r="I25" s="657" t="s">
        <v>834</v>
      </c>
      <c r="J25" s="56" t="s">
        <v>589</v>
      </c>
      <c r="K25" s="56"/>
    </row>
    <row r="26" spans="1:11" ht="65.5" thickBot="1" x14ac:dyDescent="0.4">
      <c r="A26" s="39"/>
      <c r="B26" s="56" t="s">
        <v>590</v>
      </c>
      <c r="C26" s="656">
        <v>2022</v>
      </c>
      <c r="D26" s="582">
        <v>0</v>
      </c>
      <c r="E26" s="583">
        <v>0</v>
      </c>
      <c r="F26" s="620"/>
      <c r="G26" s="582">
        <v>0</v>
      </c>
      <c r="H26" s="56"/>
      <c r="I26" s="657" t="s">
        <v>591</v>
      </c>
      <c r="J26" s="56" t="s">
        <v>592</v>
      </c>
      <c r="K26" s="56"/>
    </row>
    <row r="27" spans="1:11" ht="52.5" thickBot="1" x14ac:dyDescent="0.4">
      <c r="A27" s="39"/>
      <c r="B27" s="56" t="s">
        <v>702</v>
      </c>
      <c r="C27" s="656">
        <v>2022</v>
      </c>
      <c r="D27" s="582">
        <v>1173.0600000000002</v>
      </c>
      <c r="E27" s="583">
        <v>0</v>
      </c>
      <c r="F27" s="620"/>
      <c r="G27" s="582">
        <v>0</v>
      </c>
      <c r="H27" s="56"/>
      <c r="I27" s="657" t="s">
        <v>593</v>
      </c>
      <c r="J27" s="56" t="s">
        <v>594</v>
      </c>
      <c r="K27" s="56"/>
    </row>
    <row r="28" spans="1:11" ht="15" thickBot="1" x14ac:dyDescent="0.4">
      <c r="A28" s="39"/>
      <c r="B28" s="230" t="s">
        <v>595</v>
      </c>
      <c r="C28" s="231"/>
      <c r="D28" s="588">
        <f>SUM(D10:D27)</f>
        <v>259115.08</v>
      </c>
      <c r="E28" s="589">
        <f>SUM(E10:E27)</f>
        <v>231030.6</v>
      </c>
      <c r="F28" s="590"/>
      <c r="G28" s="588">
        <f>SUM(G10:G27)</f>
        <v>283592.24</v>
      </c>
      <c r="H28" s="231"/>
      <c r="I28" s="231"/>
      <c r="J28" s="231"/>
      <c r="K28" s="231"/>
    </row>
    <row r="29" spans="1:11" ht="15" thickBot="1" x14ac:dyDescent="0.4">
      <c r="A29" s="39"/>
      <c r="B29" s="233" t="s">
        <v>226</v>
      </c>
      <c r="C29" s="231"/>
      <c r="D29" s="588">
        <v>0</v>
      </c>
      <c r="E29" s="589">
        <v>0</v>
      </c>
      <c r="F29" s="590"/>
      <c r="G29" s="588">
        <v>0</v>
      </c>
      <c r="H29" s="231"/>
      <c r="I29" s="231"/>
      <c r="J29" s="231"/>
      <c r="K29" s="231"/>
    </row>
    <row r="30" spans="1:11" ht="15" thickBot="1" x14ac:dyDescent="0.4">
      <c r="A30" s="39"/>
      <c r="B30" s="233" t="s">
        <v>227</v>
      </c>
      <c r="C30" s="231"/>
      <c r="D30" s="588">
        <v>259115.08</v>
      </c>
      <c r="E30" s="589">
        <v>231030.6</v>
      </c>
      <c r="F30" s="590"/>
      <c r="G30" s="588">
        <v>283592.24</v>
      </c>
      <c r="H30" s="231"/>
      <c r="I30" s="231"/>
      <c r="J30" s="231"/>
      <c r="K30" s="231"/>
    </row>
  </sheetData>
  <mergeCells count="45">
    <mergeCell ref="C1:E1"/>
    <mergeCell ref="F1:G1"/>
    <mergeCell ref="I1:K1"/>
    <mergeCell ref="E28:F28"/>
    <mergeCell ref="E29:F29"/>
    <mergeCell ref="E13:F13"/>
    <mergeCell ref="E16:F16"/>
    <mergeCell ref="E27:F27"/>
    <mergeCell ref="J7:J8"/>
    <mergeCell ref="K7:K8"/>
    <mergeCell ref="E10:F10"/>
    <mergeCell ref="E11:F11"/>
    <mergeCell ref="I7:I8"/>
    <mergeCell ref="E12:F12"/>
    <mergeCell ref="E14:F14"/>
    <mergeCell ref="H7:H8"/>
    <mergeCell ref="A7:A8"/>
    <mergeCell ref="B7:B8"/>
    <mergeCell ref="C7:C8"/>
    <mergeCell ref="D7:G7"/>
    <mergeCell ref="E30:F30"/>
    <mergeCell ref="E22:F22"/>
    <mergeCell ref="E23:F23"/>
    <mergeCell ref="E24:F24"/>
    <mergeCell ref="E8:F8"/>
    <mergeCell ref="E17:F17"/>
    <mergeCell ref="E18:F18"/>
    <mergeCell ref="E19:F19"/>
    <mergeCell ref="E15:F15"/>
    <mergeCell ref="E25:F25"/>
    <mergeCell ref="E26:F26"/>
    <mergeCell ref="E20:F20"/>
    <mergeCell ref="C3:E3"/>
    <mergeCell ref="F3:G3"/>
    <mergeCell ref="I3:K3"/>
    <mergeCell ref="C4:E4"/>
    <mergeCell ref="F4:G4"/>
    <mergeCell ref="I4:K4"/>
    <mergeCell ref="E21:F21"/>
    <mergeCell ref="C5:E5"/>
    <mergeCell ref="F5:G5"/>
    <mergeCell ref="I5:K5"/>
    <mergeCell ref="C6:E6"/>
    <mergeCell ref="F6:G6"/>
    <mergeCell ref="I6:K6"/>
  </mergeCells>
  <pageMargins left="0.7" right="0.7" top="0.75" bottom="0.75" header="0.3" footer="0.3"/>
  <pageSetup orientation="portrait" horizontalDpi="300" verticalDpi="300" r:id="rId1"/>
  <ignoredErrors>
    <ignoredError sqref="D8:G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4"/>
  <sheetViews>
    <sheetView zoomScale="60" zoomScaleNormal="60" workbookViewId="0">
      <pane ySplit="1" topLeftCell="A59" activePane="bottomLeft" state="frozen"/>
      <selection activeCell="E19" sqref="E19:F19"/>
      <selection pane="bottomLeft" activeCell="R72" sqref="R72"/>
    </sheetView>
  </sheetViews>
  <sheetFormatPr defaultColWidth="9.1796875" defaultRowHeight="14.5" x14ac:dyDescent="0.35"/>
  <cols>
    <col min="1" max="1" width="9.1796875" style="32"/>
    <col min="2" max="2" width="37.36328125" style="32" customWidth="1"/>
    <col min="3" max="3" width="8.6328125" style="1" customWidth="1"/>
    <col min="4" max="4" width="8.6328125" style="32" customWidth="1"/>
    <col min="5" max="6" width="4.6328125" style="32" customWidth="1"/>
    <col min="7" max="8" width="8.6328125" style="32" customWidth="1"/>
    <col min="9" max="9" width="21.36328125" style="1" customWidth="1"/>
    <col min="10" max="10" width="29.453125" style="32" customWidth="1"/>
    <col min="11" max="11" width="10.6328125" style="32" customWidth="1"/>
  </cols>
  <sheetData>
    <row r="1" spans="1:11" ht="30.5" customHeight="1" thickBot="1" x14ac:dyDescent="0.4">
      <c r="A1" s="73" t="s">
        <v>922</v>
      </c>
      <c r="B1" s="92" t="s">
        <v>101</v>
      </c>
      <c r="C1" s="381" t="s">
        <v>955</v>
      </c>
      <c r="D1" s="382"/>
      <c r="E1" s="383"/>
      <c r="F1" s="381" t="s">
        <v>956</v>
      </c>
      <c r="G1" s="383"/>
      <c r="H1" s="182" t="s">
        <v>967</v>
      </c>
      <c r="I1" s="381" t="s">
        <v>19</v>
      </c>
      <c r="J1" s="382"/>
      <c r="K1" s="383"/>
    </row>
    <row r="2" spans="1:11" ht="38.25" customHeight="1" thickBot="1" x14ac:dyDescent="0.4">
      <c r="A2" s="33"/>
      <c r="B2" s="34" t="s">
        <v>835</v>
      </c>
      <c r="C2" s="389"/>
      <c r="D2" s="389"/>
      <c r="E2" s="389"/>
      <c r="F2" s="390"/>
      <c r="G2" s="390"/>
      <c r="H2" s="61"/>
      <c r="I2" s="389"/>
      <c r="J2" s="389"/>
      <c r="K2" s="391"/>
    </row>
    <row r="3" spans="1:11" s="31" customFormat="1" ht="15.75" customHeight="1" thickBot="1" x14ac:dyDescent="0.4">
      <c r="A3" s="35"/>
      <c r="B3" s="36" t="s">
        <v>179</v>
      </c>
      <c r="C3" s="357" t="s">
        <v>27</v>
      </c>
      <c r="D3" s="359"/>
      <c r="E3" s="358"/>
      <c r="F3" s="357"/>
      <c r="G3" s="358"/>
      <c r="H3" s="43"/>
      <c r="I3" s="357"/>
      <c r="J3" s="359"/>
      <c r="K3" s="358"/>
    </row>
    <row r="4" spans="1:11" ht="49.5" customHeight="1" thickBot="1" x14ac:dyDescent="0.4">
      <c r="A4" s="35"/>
      <c r="B4" s="194" t="s">
        <v>596</v>
      </c>
      <c r="C4" s="362">
        <v>0.62</v>
      </c>
      <c r="D4" s="400"/>
      <c r="E4" s="363"/>
      <c r="F4" s="362">
        <v>0.71</v>
      </c>
      <c r="G4" s="363"/>
      <c r="H4" s="214">
        <v>0.74</v>
      </c>
      <c r="I4" s="357"/>
      <c r="J4" s="359"/>
      <c r="K4" s="358"/>
    </row>
    <row r="5" spans="1:11" ht="32.25" customHeight="1" thickBot="1" x14ac:dyDescent="0.4">
      <c r="A5" s="352"/>
      <c r="B5" s="352" t="s">
        <v>364</v>
      </c>
      <c r="C5" s="352" t="s">
        <v>348</v>
      </c>
      <c r="D5" s="368" t="s">
        <v>559</v>
      </c>
      <c r="E5" s="369"/>
      <c r="F5" s="369"/>
      <c r="G5" s="370"/>
      <c r="H5" s="352" t="s">
        <v>33</v>
      </c>
      <c r="I5" s="352" t="s">
        <v>34</v>
      </c>
      <c r="J5" s="352" t="s">
        <v>35</v>
      </c>
      <c r="K5" s="352" t="s">
        <v>247</v>
      </c>
    </row>
    <row r="6" spans="1:11" ht="14.75" customHeight="1" thickBot="1" x14ac:dyDescent="0.4">
      <c r="A6" s="353"/>
      <c r="B6" s="353"/>
      <c r="C6" s="353"/>
      <c r="D6" s="209" t="s">
        <v>952</v>
      </c>
      <c r="E6" s="371" t="s">
        <v>953</v>
      </c>
      <c r="F6" s="370"/>
      <c r="G6" s="209" t="s">
        <v>954</v>
      </c>
      <c r="H6" s="353"/>
      <c r="I6" s="353"/>
      <c r="J6" s="353"/>
      <c r="K6" s="353"/>
    </row>
    <row r="7" spans="1:11" ht="53" customHeight="1" thickBot="1" x14ac:dyDescent="0.4">
      <c r="A7" s="45"/>
      <c r="B7" s="44" t="s">
        <v>838</v>
      </c>
      <c r="C7" s="40"/>
      <c r="D7" s="41"/>
      <c r="E7" s="41"/>
      <c r="F7" s="41"/>
      <c r="G7" s="41"/>
      <c r="H7" s="41"/>
      <c r="I7" s="41"/>
      <c r="J7" s="41"/>
      <c r="K7" s="42"/>
    </row>
    <row r="8" spans="1:11" ht="44" customHeight="1" thickBot="1" x14ac:dyDescent="0.4">
      <c r="A8" s="39"/>
      <c r="B8" s="81" t="s">
        <v>703</v>
      </c>
      <c r="C8" s="321">
        <v>2021</v>
      </c>
      <c r="D8" s="287">
        <v>7038.3600000000006</v>
      </c>
      <c r="E8" s="457">
        <v>0</v>
      </c>
      <c r="F8" s="628"/>
      <c r="G8" s="287">
        <v>0</v>
      </c>
      <c r="H8" s="81"/>
      <c r="I8" s="43" t="s">
        <v>134</v>
      </c>
      <c r="J8" s="81" t="s">
        <v>597</v>
      </c>
      <c r="K8" s="81"/>
    </row>
    <row r="9" spans="1:11" ht="39" customHeight="1" thickBot="1" x14ac:dyDescent="0.4">
      <c r="A9" s="39"/>
      <c r="B9" s="81" t="s">
        <v>598</v>
      </c>
      <c r="C9" s="321">
        <v>2021</v>
      </c>
      <c r="D9" s="287">
        <v>7038.3600000000006</v>
      </c>
      <c r="E9" s="457">
        <v>0</v>
      </c>
      <c r="F9" s="628"/>
      <c r="G9" s="287">
        <v>0</v>
      </c>
      <c r="H9" s="81"/>
      <c r="I9" s="43" t="s">
        <v>134</v>
      </c>
      <c r="J9" s="81" t="s">
        <v>599</v>
      </c>
      <c r="K9" s="81"/>
    </row>
    <row r="10" spans="1:11" ht="42.75" customHeight="1" thickBot="1" x14ac:dyDescent="0.4">
      <c r="A10" s="39"/>
      <c r="B10" s="81" t="s">
        <v>600</v>
      </c>
      <c r="C10" s="321">
        <v>2022</v>
      </c>
      <c r="D10" s="287">
        <v>52733</v>
      </c>
      <c r="E10" s="457">
        <v>49433</v>
      </c>
      <c r="F10" s="628"/>
      <c r="G10" s="287">
        <v>49433</v>
      </c>
      <c r="H10" s="81"/>
      <c r="I10" s="43" t="s">
        <v>134</v>
      </c>
      <c r="J10" s="81" t="s">
        <v>601</v>
      </c>
      <c r="K10" s="81"/>
    </row>
    <row r="11" spans="1:11" ht="68.25" customHeight="1" thickBot="1" x14ac:dyDescent="0.4">
      <c r="A11" s="39"/>
      <c r="B11" s="81" t="s">
        <v>602</v>
      </c>
      <c r="C11" s="321">
        <v>2022</v>
      </c>
      <c r="D11" s="287">
        <v>126337</v>
      </c>
      <c r="E11" s="457">
        <v>110937</v>
      </c>
      <c r="F11" s="628"/>
      <c r="G11" s="287">
        <v>110937</v>
      </c>
      <c r="H11" s="81"/>
      <c r="I11" s="88" t="s">
        <v>836</v>
      </c>
      <c r="J11" s="305" t="s">
        <v>1205</v>
      </c>
      <c r="K11" s="81"/>
    </row>
    <row r="12" spans="1:11" ht="72.75" customHeight="1" thickBot="1" x14ac:dyDescent="0.4">
      <c r="A12" s="39"/>
      <c r="B12" s="81" t="s">
        <v>603</v>
      </c>
      <c r="C12" s="321" t="s">
        <v>2</v>
      </c>
      <c r="D12" s="287">
        <v>134200</v>
      </c>
      <c r="E12" s="457">
        <v>92800</v>
      </c>
      <c r="F12" s="628"/>
      <c r="G12" s="287">
        <v>69600</v>
      </c>
      <c r="H12" s="81"/>
      <c r="I12" s="43" t="s">
        <v>836</v>
      </c>
      <c r="J12" s="81" t="s">
        <v>604</v>
      </c>
      <c r="K12" s="81"/>
    </row>
    <row r="13" spans="1:11" ht="38" customHeight="1" thickBot="1" x14ac:dyDescent="0.4">
      <c r="A13" s="39"/>
      <c r="B13" s="81" t="s">
        <v>605</v>
      </c>
      <c r="C13" s="321">
        <v>2021</v>
      </c>
      <c r="D13" s="287">
        <v>5865.3000000000011</v>
      </c>
      <c r="E13" s="457">
        <v>0</v>
      </c>
      <c r="F13" s="628"/>
      <c r="G13" s="287">
        <v>0</v>
      </c>
      <c r="H13" s="81"/>
      <c r="I13" s="43" t="s">
        <v>606</v>
      </c>
      <c r="J13" s="81" t="s">
        <v>607</v>
      </c>
      <c r="K13" s="81"/>
    </row>
    <row r="14" spans="1:11" ht="104.5" thickBot="1" x14ac:dyDescent="0.4">
      <c r="A14" s="39"/>
      <c r="B14" s="81" t="s">
        <v>1206</v>
      </c>
      <c r="C14" s="321">
        <v>2022</v>
      </c>
      <c r="D14" s="287">
        <v>0</v>
      </c>
      <c r="E14" s="457">
        <v>0</v>
      </c>
      <c r="F14" s="628"/>
      <c r="G14" s="287">
        <v>0</v>
      </c>
      <c r="H14" s="81"/>
      <c r="I14" s="43" t="s">
        <v>606</v>
      </c>
      <c r="J14" s="81" t="s">
        <v>608</v>
      </c>
      <c r="K14" s="81"/>
    </row>
    <row r="15" spans="1:11" ht="43.5" customHeight="1" thickBot="1" x14ac:dyDescent="0.4">
      <c r="A15" s="39"/>
      <c r="B15" s="81" t="s">
        <v>609</v>
      </c>
      <c r="C15" s="321">
        <v>2022</v>
      </c>
      <c r="D15" s="287">
        <v>0</v>
      </c>
      <c r="E15" s="457">
        <v>0</v>
      </c>
      <c r="F15" s="628"/>
      <c r="G15" s="287">
        <v>0</v>
      </c>
      <c r="H15" s="81"/>
      <c r="I15" s="43" t="s">
        <v>610</v>
      </c>
      <c r="J15" s="81" t="s">
        <v>611</v>
      </c>
      <c r="K15" s="81"/>
    </row>
    <row r="16" spans="1:11" ht="49.25" customHeight="1" thickBot="1" x14ac:dyDescent="0.4">
      <c r="A16" s="39"/>
      <c r="B16" s="81" t="s">
        <v>612</v>
      </c>
      <c r="C16" s="321">
        <v>2022</v>
      </c>
      <c r="D16" s="287">
        <v>52733</v>
      </c>
      <c r="E16" s="457">
        <v>49433</v>
      </c>
      <c r="F16" s="628"/>
      <c r="G16" s="287">
        <v>49433</v>
      </c>
      <c r="H16" s="81"/>
      <c r="I16" s="43" t="s">
        <v>134</v>
      </c>
      <c r="J16" s="81" t="s">
        <v>613</v>
      </c>
      <c r="K16" s="81"/>
    </row>
    <row r="17" spans="1:21" ht="60.5" customHeight="1" thickBot="1" x14ac:dyDescent="0.4">
      <c r="A17" s="39"/>
      <c r="B17" s="81" t="s">
        <v>614</v>
      </c>
      <c r="C17" s="321" t="s">
        <v>5</v>
      </c>
      <c r="D17" s="287">
        <v>134200</v>
      </c>
      <c r="E17" s="457">
        <v>92800</v>
      </c>
      <c r="F17" s="628"/>
      <c r="G17" s="287">
        <v>69600</v>
      </c>
      <c r="H17" s="81"/>
      <c r="I17" s="43" t="s">
        <v>615</v>
      </c>
      <c r="J17" s="81" t="s">
        <v>616</v>
      </c>
      <c r="K17" s="81"/>
    </row>
    <row r="18" spans="1:21" ht="87" customHeight="1" thickBot="1" x14ac:dyDescent="0.4">
      <c r="A18" s="39"/>
      <c r="B18" s="81" t="s">
        <v>617</v>
      </c>
      <c r="C18" s="322">
        <v>2021</v>
      </c>
      <c r="D18" s="279">
        <v>7500</v>
      </c>
      <c r="E18" s="458">
        <v>0</v>
      </c>
      <c r="F18" s="627"/>
      <c r="G18" s="279">
        <v>0</v>
      </c>
      <c r="H18" s="81"/>
      <c r="I18" s="43" t="s">
        <v>618</v>
      </c>
      <c r="J18" s="81" t="s">
        <v>619</v>
      </c>
      <c r="K18" s="81"/>
    </row>
    <row r="19" spans="1:21" ht="48.75" customHeight="1" thickBot="1" x14ac:dyDescent="0.4">
      <c r="A19" s="39"/>
      <c r="B19" s="81" t="s">
        <v>620</v>
      </c>
      <c r="C19" s="321">
        <v>2022</v>
      </c>
      <c r="D19" s="287">
        <v>0</v>
      </c>
      <c r="E19" s="457">
        <v>0</v>
      </c>
      <c r="F19" s="628"/>
      <c r="G19" s="279">
        <v>0</v>
      </c>
      <c r="H19" s="81"/>
      <c r="I19" s="43" t="s">
        <v>134</v>
      </c>
      <c r="J19" s="81" t="s">
        <v>621</v>
      </c>
      <c r="K19" s="81"/>
    </row>
    <row r="20" spans="1:21" ht="51.5" customHeight="1" thickBot="1" x14ac:dyDescent="0.4">
      <c r="A20" s="39"/>
      <c r="B20" s="81" t="s">
        <v>704</v>
      </c>
      <c r="C20" s="321">
        <v>2023</v>
      </c>
      <c r="D20" s="287">
        <v>0</v>
      </c>
      <c r="E20" s="457">
        <v>0</v>
      </c>
      <c r="F20" s="628"/>
      <c r="G20" s="279">
        <v>0</v>
      </c>
      <c r="H20" s="81"/>
      <c r="I20" s="43" t="s">
        <v>134</v>
      </c>
      <c r="J20" s="81" t="s">
        <v>622</v>
      </c>
      <c r="K20" s="81"/>
    </row>
    <row r="21" spans="1:21" ht="45.75" customHeight="1" thickBot="1" x14ac:dyDescent="0.4">
      <c r="A21" s="45"/>
      <c r="B21" s="44" t="s">
        <v>705</v>
      </c>
      <c r="C21" s="259"/>
      <c r="D21" s="286"/>
      <c r="E21" s="286"/>
      <c r="F21" s="286"/>
      <c r="G21" s="286"/>
      <c r="H21" s="41"/>
      <c r="I21" s="41"/>
      <c r="J21" s="41"/>
      <c r="K21" s="42"/>
    </row>
    <row r="22" spans="1:21" ht="60" customHeight="1" thickBot="1" x14ac:dyDescent="0.4">
      <c r="A22" s="664"/>
      <c r="B22" s="575" t="s">
        <v>842</v>
      </c>
      <c r="C22" s="665">
        <v>2022</v>
      </c>
      <c r="D22" s="644">
        <v>0</v>
      </c>
      <c r="E22" s="583">
        <v>0</v>
      </c>
      <c r="F22" s="630"/>
      <c r="G22" s="582">
        <v>0</v>
      </c>
      <c r="H22" s="56"/>
      <c r="I22" s="657" t="s">
        <v>134</v>
      </c>
      <c r="J22" s="666" t="s">
        <v>843</v>
      </c>
      <c r="K22" s="18"/>
    </row>
    <row r="23" spans="1:21" ht="61.25" customHeight="1" thickBot="1" x14ac:dyDescent="0.4">
      <c r="A23" s="6"/>
      <c r="B23" s="56" t="s">
        <v>623</v>
      </c>
      <c r="C23" s="656">
        <v>2021</v>
      </c>
      <c r="D23" s="582">
        <v>45000</v>
      </c>
      <c r="E23" s="583">
        <v>0</v>
      </c>
      <c r="F23" s="630"/>
      <c r="G23" s="582">
        <v>0</v>
      </c>
      <c r="H23" s="56"/>
      <c r="I23" s="657" t="s">
        <v>624</v>
      </c>
      <c r="J23" s="56" t="s">
        <v>625</v>
      </c>
      <c r="K23" s="56"/>
    </row>
    <row r="24" spans="1:21" ht="65" customHeight="1" thickBot="1" x14ac:dyDescent="0.4">
      <c r="A24" s="6"/>
      <c r="B24" s="56" t="s">
        <v>626</v>
      </c>
      <c r="C24" s="656">
        <v>2021</v>
      </c>
      <c r="D24" s="582">
        <v>24000</v>
      </c>
      <c r="E24" s="583">
        <v>0</v>
      </c>
      <c r="F24" s="630"/>
      <c r="G24" s="582">
        <v>0</v>
      </c>
      <c r="H24" s="56"/>
      <c r="I24" s="657" t="s">
        <v>627</v>
      </c>
      <c r="J24" s="56" t="s">
        <v>628</v>
      </c>
      <c r="K24" s="56"/>
    </row>
    <row r="25" spans="1:21" ht="52.5" customHeight="1" thickBot="1" x14ac:dyDescent="0.4">
      <c r="A25" s="6"/>
      <c r="B25" s="56" t="s">
        <v>629</v>
      </c>
      <c r="C25" s="656" t="s">
        <v>4</v>
      </c>
      <c r="D25" s="582">
        <v>0</v>
      </c>
      <c r="E25" s="583">
        <f>24000+52000</f>
        <v>76000</v>
      </c>
      <c r="F25" s="630"/>
      <c r="G25" s="582">
        <f>2160+7650</f>
        <v>9810</v>
      </c>
      <c r="H25" s="56"/>
      <c r="I25" s="657" t="s">
        <v>627</v>
      </c>
      <c r="J25" s="305" t="s">
        <v>1207</v>
      </c>
      <c r="K25" s="56"/>
    </row>
    <row r="26" spans="1:21" ht="65.25" customHeight="1" thickBot="1" x14ac:dyDescent="0.4">
      <c r="A26" s="6"/>
      <c r="B26" s="56" t="s">
        <v>630</v>
      </c>
      <c r="C26" s="656">
        <v>2021</v>
      </c>
      <c r="D26" s="582">
        <v>3600</v>
      </c>
      <c r="E26" s="583">
        <v>0</v>
      </c>
      <c r="F26" s="630"/>
      <c r="G26" s="582">
        <v>0</v>
      </c>
      <c r="H26" s="56"/>
      <c r="I26" s="657" t="s">
        <v>631</v>
      </c>
      <c r="J26" s="56" t="s">
        <v>628</v>
      </c>
      <c r="K26" s="56"/>
    </row>
    <row r="27" spans="1:21" ht="45" customHeight="1" thickBot="1" x14ac:dyDescent="0.4">
      <c r="A27" s="6"/>
      <c r="B27" s="56" t="s">
        <v>632</v>
      </c>
      <c r="C27" s="656" t="s">
        <v>4</v>
      </c>
      <c r="D27" s="582"/>
      <c r="E27" s="583">
        <f>3600+8250</f>
        <v>11850</v>
      </c>
      <c r="F27" s="630"/>
      <c r="G27" s="582">
        <v>0</v>
      </c>
      <c r="H27" s="56"/>
      <c r="I27" s="657" t="s">
        <v>631</v>
      </c>
      <c r="J27" s="305" t="s">
        <v>1207</v>
      </c>
      <c r="K27" s="56"/>
    </row>
    <row r="28" spans="1:21" ht="66" customHeight="1" thickBot="1" x14ac:dyDescent="0.4">
      <c r="A28" s="6"/>
      <c r="B28" s="56" t="s">
        <v>633</v>
      </c>
      <c r="C28" s="656">
        <v>2021</v>
      </c>
      <c r="D28" s="582">
        <v>2400</v>
      </c>
      <c r="E28" s="583"/>
      <c r="F28" s="630"/>
      <c r="G28" s="582"/>
      <c r="H28" s="56"/>
      <c r="I28" s="657" t="s">
        <v>634</v>
      </c>
      <c r="J28" s="56" t="s">
        <v>635</v>
      </c>
      <c r="K28" s="56"/>
    </row>
    <row r="29" spans="1:21" ht="47" customHeight="1" thickBot="1" x14ac:dyDescent="0.4">
      <c r="A29" s="6"/>
      <c r="B29" s="56" t="s">
        <v>636</v>
      </c>
      <c r="C29" s="656" t="s">
        <v>4</v>
      </c>
      <c r="D29" s="582">
        <v>0</v>
      </c>
      <c r="E29" s="583">
        <f>4800+23000</f>
        <v>27800</v>
      </c>
      <c r="F29" s="630"/>
      <c r="G29" s="582">
        <v>0</v>
      </c>
      <c r="H29" s="56"/>
      <c r="I29" s="657" t="s">
        <v>634</v>
      </c>
      <c r="J29" s="56" t="s">
        <v>1208</v>
      </c>
      <c r="K29" s="56"/>
    </row>
    <row r="30" spans="1:21" ht="79.5" customHeight="1" thickBot="1" x14ac:dyDescent="0.4">
      <c r="A30" s="6"/>
      <c r="B30" s="56" t="s">
        <v>637</v>
      </c>
      <c r="C30" s="656">
        <v>2021</v>
      </c>
      <c r="D30" s="582">
        <v>3600</v>
      </c>
      <c r="E30" s="583">
        <v>0</v>
      </c>
      <c r="F30" s="630"/>
      <c r="G30" s="582">
        <v>0</v>
      </c>
      <c r="H30" s="56"/>
      <c r="I30" s="657" t="s">
        <v>638</v>
      </c>
      <c r="J30" s="56" t="s">
        <v>639</v>
      </c>
      <c r="K30" s="56"/>
      <c r="U30" t="s">
        <v>1</v>
      </c>
    </row>
    <row r="31" spans="1:21" ht="39.5" thickBot="1" x14ac:dyDescent="0.4">
      <c r="A31" s="6"/>
      <c r="B31" s="56" t="s">
        <v>640</v>
      </c>
      <c r="C31" s="656" t="s">
        <v>4</v>
      </c>
      <c r="D31" s="582"/>
      <c r="E31" s="583">
        <f>3600+8250</f>
        <v>11850</v>
      </c>
      <c r="F31" s="630"/>
      <c r="G31" s="582">
        <v>0</v>
      </c>
      <c r="H31" s="56"/>
      <c r="I31" s="657" t="s">
        <v>634</v>
      </c>
      <c r="J31" s="56" t="s">
        <v>1208</v>
      </c>
      <c r="K31" s="56"/>
    </row>
    <row r="32" spans="1:21" ht="66" customHeight="1" thickBot="1" x14ac:dyDescent="0.4">
      <c r="A32" s="6"/>
      <c r="B32" s="56" t="s">
        <v>641</v>
      </c>
      <c r="C32" s="656">
        <v>2022</v>
      </c>
      <c r="D32" s="582">
        <v>0</v>
      </c>
      <c r="E32" s="583">
        <v>15450</v>
      </c>
      <c r="F32" s="630"/>
      <c r="G32" s="582">
        <v>0</v>
      </c>
      <c r="H32" s="56"/>
      <c r="I32" s="657" t="s">
        <v>642</v>
      </c>
      <c r="J32" s="56" t="s">
        <v>643</v>
      </c>
      <c r="K32" s="56"/>
    </row>
    <row r="33" spans="1:11" ht="87" customHeight="1" thickBot="1" x14ac:dyDescent="0.4">
      <c r="A33" s="6"/>
      <c r="B33" s="56" t="s">
        <v>644</v>
      </c>
      <c r="C33" s="656">
        <v>2022</v>
      </c>
      <c r="D33" s="582">
        <v>0</v>
      </c>
      <c r="E33" s="583">
        <v>650</v>
      </c>
      <c r="F33" s="630"/>
      <c r="G33" s="582">
        <v>0</v>
      </c>
      <c r="H33" s="56"/>
      <c r="I33" s="657" t="s">
        <v>645</v>
      </c>
      <c r="J33" s="56" t="s">
        <v>646</v>
      </c>
      <c r="K33" s="56"/>
    </row>
    <row r="34" spans="1:11" ht="33.5" customHeight="1" thickBot="1" x14ac:dyDescent="0.4">
      <c r="A34" s="6"/>
      <c r="B34" s="56" t="s">
        <v>647</v>
      </c>
      <c r="C34" s="656">
        <v>2022</v>
      </c>
      <c r="D34" s="582">
        <v>0</v>
      </c>
      <c r="E34" s="583">
        <v>650</v>
      </c>
      <c r="F34" s="630"/>
      <c r="G34" s="582">
        <v>0</v>
      </c>
      <c r="H34" s="56"/>
      <c r="I34" s="657" t="s">
        <v>648</v>
      </c>
      <c r="J34" s="56" t="s">
        <v>649</v>
      </c>
      <c r="K34" s="56"/>
    </row>
    <row r="35" spans="1:11" ht="45.5" customHeight="1" thickBot="1" x14ac:dyDescent="0.4">
      <c r="A35" s="6"/>
      <c r="B35" s="56" t="s">
        <v>650</v>
      </c>
      <c r="C35" s="656">
        <v>2021</v>
      </c>
      <c r="D35" s="582">
        <v>2400</v>
      </c>
      <c r="E35" s="583">
        <v>0</v>
      </c>
      <c r="F35" s="630"/>
      <c r="G35" s="582">
        <v>0</v>
      </c>
      <c r="H35" s="56"/>
      <c r="I35" s="657" t="s">
        <v>634</v>
      </c>
      <c r="J35" s="56" t="s">
        <v>651</v>
      </c>
      <c r="K35" s="56"/>
    </row>
    <row r="36" spans="1:11" ht="37.5" customHeight="1" thickBot="1" x14ac:dyDescent="0.4">
      <c r="A36" s="6"/>
      <c r="B36" s="56" t="s">
        <v>652</v>
      </c>
      <c r="C36" s="656" t="s">
        <v>4</v>
      </c>
      <c r="D36" s="582">
        <v>0</v>
      </c>
      <c r="E36" s="583">
        <v>27800</v>
      </c>
      <c r="F36" s="630"/>
      <c r="G36" s="582">
        <v>0</v>
      </c>
      <c r="H36" s="56"/>
      <c r="I36" s="657" t="s">
        <v>634</v>
      </c>
      <c r="J36" s="56" t="s">
        <v>1209</v>
      </c>
      <c r="K36" s="56"/>
    </row>
    <row r="37" spans="1:11" ht="57" customHeight="1" thickBot="1" x14ac:dyDescent="0.4">
      <c r="A37" s="6"/>
      <c r="B37" s="56" t="s">
        <v>706</v>
      </c>
      <c r="C37" s="656">
        <v>2021</v>
      </c>
      <c r="D37" s="582">
        <v>2400</v>
      </c>
      <c r="E37" s="583">
        <v>0</v>
      </c>
      <c r="F37" s="630"/>
      <c r="G37" s="582">
        <v>0</v>
      </c>
      <c r="H37" s="56"/>
      <c r="I37" s="657" t="s">
        <v>653</v>
      </c>
      <c r="J37" s="56" t="s">
        <v>654</v>
      </c>
      <c r="K37" s="56"/>
    </row>
    <row r="38" spans="1:11" ht="36.5" customHeight="1" thickBot="1" x14ac:dyDescent="0.4">
      <c r="A38" s="6"/>
      <c r="B38" s="56" t="s">
        <v>707</v>
      </c>
      <c r="C38" s="656" t="s">
        <v>4</v>
      </c>
      <c r="D38" s="582">
        <v>0</v>
      </c>
      <c r="E38" s="583">
        <v>27800</v>
      </c>
      <c r="F38" s="630"/>
      <c r="G38" s="582">
        <v>0</v>
      </c>
      <c r="H38" s="56"/>
      <c r="I38" s="657" t="s">
        <v>634</v>
      </c>
      <c r="J38" s="56" t="s">
        <v>1210</v>
      </c>
      <c r="K38" s="56"/>
    </row>
    <row r="39" spans="1:11" ht="104.5" thickBot="1" x14ac:dyDescent="0.4">
      <c r="A39" s="6"/>
      <c r="B39" s="56" t="s">
        <v>837</v>
      </c>
      <c r="C39" s="656">
        <v>2021</v>
      </c>
      <c r="D39" s="582">
        <v>0</v>
      </c>
      <c r="E39" s="583">
        <v>0</v>
      </c>
      <c r="F39" s="630"/>
      <c r="G39" s="582">
        <v>0</v>
      </c>
      <c r="H39" s="56"/>
      <c r="I39" s="657" t="s">
        <v>655</v>
      </c>
      <c r="J39" s="56" t="s">
        <v>656</v>
      </c>
      <c r="K39" s="56"/>
    </row>
    <row r="40" spans="1:11" ht="55.5" customHeight="1" thickBot="1" x14ac:dyDescent="0.4">
      <c r="A40" s="6"/>
      <c r="B40" s="56" t="s">
        <v>839</v>
      </c>
      <c r="C40" s="656">
        <v>2021</v>
      </c>
      <c r="D40" s="582">
        <v>3600</v>
      </c>
      <c r="E40" s="583">
        <v>0</v>
      </c>
      <c r="F40" s="630"/>
      <c r="G40" s="582">
        <v>0</v>
      </c>
      <c r="H40" s="56"/>
      <c r="I40" s="657" t="s">
        <v>61</v>
      </c>
      <c r="J40" s="56" t="s">
        <v>657</v>
      </c>
      <c r="K40" s="56"/>
    </row>
    <row r="41" spans="1:11" ht="74.25" customHeight="1" thickBot="1" x14ac:dyDescent="0.4">
      <c r="A41" s="6"/>
      <c r="B41" s="56" t="s">
        <v>840</v>
      </c>
      <c r="C41" s="656" t="s">
        <v>4</v>
      </c>
      <c r="D41" s="582">
        <v>0</v>
      </c>
      <c r="E41" s="583">
        <v>8340</v>
      </c>
      <c r="F41" s="630"/>
      <c r="G41" s="582">
        <v>0</v>
      </c>
      <c r="H41" s="56"/>
      <c r="I41" s="657" t="s">
        <v>841</v>
      </c>
      <c r="J41" s="56" t="s">
        <v>920</v>
      </c>
      <c r="K41" s="56"/>
    </row>
    <row r="42" spans="1:11" ht="39" customHeight="1" thickBot="1" x14ac:dyDescent="0.4">
      <c r="A42" s="6"/>
      <c r="B42" s="56" t="s">
        <v>658</v>
      </c>
      <c r="C42" s="656">
        <v>2022</v>
      </c>
      <c r="D42" s="582">
        <v>0</v>
      </c>
      <c r="E42" s="583">
        <f t="shared" ref="E42:E43" si="0">7038.36/2</f>
        <v>3519.18</v>
      </c>
      <c r="F42" s="630"/>
      <c r="G42" s="582">
        <v>0</v>
      </c>
      <c r="H42" s="56"/>
      <c r="I42" s="657" t="s">
        <v>634</v>
      </c>
      <c r="J42" s="56" t="s">
        <v>659</v>
      </c>
      <c r="K42" s="56"/>
    </row>
    <row r="43" spans="1:11" ht="39.75" customHeight="1" thickBot="1" x14ac:dyDescent="0.4">
      <c r="A43" s="6"/>
      <c r="B43" s="56" t="s">
        <v>660</v>
      </c>
      <c r="C43" s="656">
        <v>2022</v>
      </c>
      <c r="D43" s="582">
        <v>0</v>
      </c>
      <c r="E43" s="583">
        <f t="shared" si="0"/>
        <v>3519.18</v>
      </c>
      <c r="F43" s="630"/>
      <c r="G43" s="582">
        <v>0</v>
      </c>
      <c r="H43" s="56"/>
      <c r="I43" s="657" t="s">
        <v>661</v>
      </c>
      <c r="J43" s="56" t="s">
        <v>662</v>
      </c>
      <c r="K43" s="56"/>
    </row>
    <row r="44" spans="1:11" ht="54" customHeight="1" thickBot="1" x14ac:dyDescent="0.4">
      <c r="A44" s="6"/>
      <c r="B44" s="56" t="s">
        <v>663</v>
      </c>
      <c r="C44" s="656">
        <v>2021</v>
      </c>
      <c r="D44" s="582">
        <f t="shared" ref="D44:D45" si="1">7038.36/2</f>
        <v>3519.18</v>
      </c>
      <c r="E44" s="583">
        <v>0</v>
      </c>
      <c r="F44" s="630"/>
      <c r="G44" s="582">
        <v>0</v>
      </c>
      <c r="H44" s="56"/>
      <c r="I44" s="657" t="s">
        <v>638</v>
      </c>
      <c r="J44" s="56" t="s">
        <v>664</v>
      </c>
      <c r="K44" s="56"/>
    </row>
    <row r="45" spans="1:11" ht="67.5" customHeight="1" thickBot="1" x14ac:dyDescent="0.4">
      <c r="A45" s="6"/>
      <c r="B45" s="56" t="s">
        <v>665</v>
      </c>
      <c r="C45" s="656">
        <v>2021</v>
      </c>
      <c r="D45" s="582">
        <f t="shared" si="1"/>
        <v>3519.18</v>
      </c>
      <c r="E45" s="583">
        <v>0</v>
      </c>
      <c r="F45" s="630"/>
      <c r="G45" s="582">
        <v>0</v>
      </c>
      <c r="H45" s="56"/>
      <c r="I45" s="657" t="s">
        <v>638</v>
      </c>
      <c r="J45" s="56" t="s">
        <v>666</v>
      </c>
      <c r="K45" s="56"/>
    </row>
    <row r="46" spans="1:11" ht="66" customHeight="1" thickBot="1" x14ac:dyDescent="0.4">
      <c r="A46" s="6"/>
      <c r="B46" s="56" t="s">
        <v>667</v>
      </c>
      <c r="C46" s="656">
        <v>2021</v>
      </c>
      <c r="D46" s="582">
        <v>3600</v>
      </c>
      <c r="E46" s="583">
        <v>0</v>
      </c>
      <c r="F46" s="630"/>
      <c r="G46" s="582">
        <v>0</v>
      </c>
      <c r="H46" s="56"/>
      <c r="I46" s="657" t="s">
        <v>134</v>
      </c>
      <c r="J46" s="56" t="s">
        <v>668</v>
      </c>
      <c r="K46" s="56"/>
    </row>
    <row r="47" spans="1:11" ht="59.25" customHeight="1" thickBot="1" x14ac:dyDescent="0.4">
      <c r="A47" s="6"/>
      <c r="B47" s="56" t="s">
        <v>669</v>
      </c>
      <c r="C47" s="656">
        <v>2022</v>
      </c>
      <c r="D47" s="582">
        <v>0</v>
      </c>
      <c r="E47" s="583">
        <v>3600</v>
      </c>
      <c r="F47" s="630"/>
      <c r="G47" s="582">
        <v>0</v>
      </c>
      <c r="H47" s="56"/>
      <c r="I47" s="657" t="s">
        <v>134</v>
      </c>
      <c r="J47" s="56" t="s">
        <v>670</v>
      </c>
      <c r="K47" s="56"/>
    </row>
    <row r="48" spans="1:11" ht="75.75" customHeight="1" thickBot="1" x14ac:dyDescent="0.4">
      <c r="A48" s="6"/>
      <c r="B48" s="56" t="s">
        <v>671</v>
      </c>
      <c r="C48" s="667">
        <v>2021</v>
      </c>
      <c r="D48" s="644">
        <v>10800</v>
      </c>
      <c r="E48" s="583">
        <v>0</v>
      </c>
      <c r="F48" s="630"/>
      <c r="G48" s="644">
        <v>0</v>
      </c>
      <c r="H48" s="504"/>
      <c r="I48" s="18" t="s">
        <v>672</v>
      </c>
      <c r="J48" s="504" t="s">
        <v>673</v>
      </c>
      <c r="K48" s="56"/>
    </row>
    <row r="49" spans="1:11" ht="78" customHeight="1" thickBot="1" x14ac:dyDescent="0.4">
      <c r="A49" s="6"/>
      <c r="B49" s="56" t="s">
        <v>844</v>
      </c>
      <c r="C49" s="667">
        <v>2022</v>
      </c>
      <c r="D49" s="644">
        <v>0</v>
      </c>
      <c r="E49" s="583">
        <v>0</v>
      </c>
      <c r="F49" s="630"/>
      <c r="G49" s="644">
        <v>0</v>
      </c>
      <c r="H49" s="504"/>
      <c r="I49" s="18" t="s">
        <v>845</v>
      </c>
      <c r="J49" s="504" t="s">
        <v>846</v>
      </c>
      <c r="K49" s="56"/>
    </row>
    <row r="50" spans="1:11" ht="85.5" customHeight="1" thickBot="1" x14ac:dyDescent="0.4">
      <c r="A50" s="6"/>
      <c r="B50" s="56" t="s">
        <v>674</v>
      </c>
      <c r="C50" s="667">
        <v>2021</v>
      </c>
      <c r="D50" s="644">
        <v>0</v>
      </c>
      <c r="E50" s="583">
        <v>0</v>
      </c>
      <c r="F50" s="630"/>
      <c r="G50" s="644">
        <v>0</v>
      </c>
      <c r="H50" s="504"/>
      <c r="I50" s="18" t="s">
        <v>134</v>
      </c>
      <c r="J50" s="504" t="s">
        <v>675</v>
      </c>
      <c r="K50" s="56"/>
    </row>
    <row r="51" spans="1:11" ht="52.5" customHeight="1" thickBot="1" x14ac:dyDescent="0.4">
      <c r="A51" s="6"/>
      <c r="B51" s="56" t="s">
        <v>676</v>
      </c>
      <c r="C51" s="667">
        <v>2022</v>
      </c>
      <c r="D51" s="644">
        <v>0</v>
      </c>
      <c r="E51" s="583">
        <v>4320</v>
      </c>
      <c r="F51" s="630"/>
      <c r="G51" s="644">
        <v>0</v>
      </c>
      <c r="H51" s="504"/>
      <c r="I51" s="18" t="s">
        <v>677</v>
      </c>
      <c r="J51" s="504" t="s">
        <v>678</v>
      </c>
      <c r="K51" s="56"/>
    </row>
    <row r="52" spans="1:11" ht="57.75" customHeight="1" thickBot="1" x14ac:dyDescent="0.4">
      <c r="A52" s="6"/>
      <c r="B52" s="56" t="s">
        <v>679</v>
      </c>
      <c r="C52" s="667">
        <v>2023</v>
      </c>
      <c r="D52" s="644">
        <v>0</v>
      </c>
      <c r="E52" s="583">
        <v>0</v>
      </c>
      <c r="F52" s="630"/>
      <c r="G52" s="644">
        <v>1650</v>
      </c>
      <c r="H52" s="504"/>
      <c r="I52" s="18" t="s">
        <v>677</v>
      </c>
      <c r="J52" s="504" t="s">
        <v>1211</v>
      </c>
      <c r="K52" s="56"/>
    </row>
    <row r="53" spans="1:11" ht="39.5" customHeight="1" thickBot="1" x14ac:dyDescent="0.4">
      <c r="A53" s="6"/>
      <c r="B53" s="56" t="s">
        <v>680</v>
      </c>
      <c r="C53" s="557">
        <v>2021</v>
      </c>
      <c r="D53" s="668">
        <v>0</v>
      </c>
      <c r="E53" s="583">
        <v>0</v>
      </c>
      <c r="F53" s="630"/>
      <c r="G53" s="668">
        <v>0</v>
      </c>
      <c r="H53" s="669"/>
      <c r="I53" s="670" t="s">
        <v>638</v>
      </c>
      <c r="J53" s="669" t="s">
        <v>681</v>
      </c>
      <c r="K53" s="504"/>
    </row>
    <row r="54" spans="1:11" ht="60.5" customHeight="1" thickBot="1" x14ac:dyDescent="0.4">
      <c r="A54" s="6"/>
      <c r="B54" s="56" t="s">
        <v>682</v>
      </c>
      <c r="C54" s="667">
        <v>2022</v>
      </c>
      <c r="D54" s="671">
        <v>0</v>
      </c>
      <c r="E54" s="583">
        <v>0</v>
      </c>
      <c r="F54" s="630"/>
      <c r="G54" s="668">
        <v>0</v>
      </c>
      <c r="H54" s="669"/>
      <c r="I54" s="670" t="s">
        <v>661</v>
      </c>
      <c r="J54" s="669" t="s">
        <v>683</v>
      </c>
      <c r="K54" s="504"/>
    </row>
    <row r="55" spans="1:11" ht="31.5" customHeight="1" thickBot="1" x14ac:dyDescent="0.4">
      <c r="A55" s="45"/>
      <c r="B55" s="44" t="s">
        <v>684</v>
      </c>
      <c r="C55" s="259"/>
      <c r="D55" s="286"/>
      <c r="E55" s="286"/>
      <c r="F55" s="286"/>
      <c r="G55" s="286"/>
      <c r="H55" s="41"/>
      <c r="I55" s="41"/>
      <c r="J55" s="41"/>
      <c r="K55" s="42"/>
    </row>
    <row r="56" spans="1:11" ht="50.25" customHeight="1" thickBot="1" x14ac:dyDescent="0.4">
      <c r="A56" s="6"/>
      <c r="B56" s="56" t="s">
        <v>685</v>
      </c>
      <c r="C56" s="656">
        <v>2021</v>
      </c>
      <c r="D56" s="582">
        <v>2600</v>
      </c>
      <c r="E56" s="583">
        <v>2600</v>
      </c>
      <c r="F56" s="630"/>
      <c r="G56" s="582">
        <v>2600</v>
      </c>
      <c r="H56" s="56"/>
      <c r="I56" s="18" t="s">
        <v>677</v>
      </c>
      <c r="J56" s="56" t="s">
        <v>686</v>
      </c>
      <c r="K56" s="56"/>
    </row>
    <row r="57" spans="1:11" ht="90.75" customHeight="1" thickBot="1" x14ac:dyDescent="0.4">
      <c r="A57" s="6"/>
      <c r="B57" s="56" t="s">
        <v>687</v>
      </c>
      <c r="C57" s="656">
        <v>2021</v>
      </c>
      <c r="D57" s="582">
        <v>2600</v>
      </c>
      <c r="E57" s="583">
        <v>2600</v>
      </c>
      <c r="F57" s="630"/>
      <c r="G57" s="582">
        <v>2600</v>
      </c>
      <c r="H57" s="56"/>
      <c r="I57" s="657" t="s">
        <v>688</v>
      </c>
      <c r="J57" s="56" t="s">
        <v>689</v>
      </c>
      <c r="K57" s="56"/>
    </row>
    <row r="58" spans="1:11" ht="82.5" customHeight="1" thickBot="1" x14ac:dyDescent="0.4">
      <c r="A58" s="6"/>
      <c r="B58" s="56" t="s">
        <v>690</v>
      </c>
      <c r="C58" s="656">
        <v>2022</v>
      </c>
      <c r="D58" s="582">
        <v>3600</v>
      </c>
      <c r="E58" s="583">
        <v>0</v>
      </c>
      <c r="F58" s="630"/>
      <c r="G58" s="582">
        <v>0</v>
      </c>
      <c r="H58" s="56"/>
      <c r="I58" s="657" t="s">
        <v>59</v>
      </c>
      <c r="J58" s="56" t="s">
        <v>691</v>
      </c>
      <c r="K58" s="56"/>
    </row>
    <row r="59" spans="1:11" ht="69.75" customHeight="1" thickBot="1" x14ac:dyDescent="0.4">
      <c r="A59" s="6"/>
      <c r="B59" s="56" t="s">
        <v>692</v>
      </c>
      <c r="C59" s="656">
        <v>2023</v>
      </c>
      <c r="D59" s="582">
        <v>0</v>
      </c>
      <c r="E59" s="583">
        <f>1440+6900</f>
        <v>8340</v>
      </c>
      <c r="F59" s="630"/>
      <c r="G59" s="582">
        <v>0</v>
      </c>
      <c r="H59" s="56"/>
      <c r="I59" s="657" t="s">
        <v>61</v>
      </c>
      <c r="J59" s="56" t="s">
        <v>921</v>
      </c>
      <c r="K59" s="56"/>
    </row>
    <row r="60" spans="1:11" ht="57" customHeight="1" thickBot="1" x14ac:dyDescent="0.4">
      <c r="A60" s="6"/>
      <c r="B60" s="56" t="s">
        <v>693</v>
      </c>
      <c r="C60" s="656" t="s">
        <v>2</v>
      </c>
      <c r="D60" s="582">
        <v>0</v>
      </c>
      <c r="E60" s="583">
        <v>0</v>
      </c>
      <c r="F60" s="630"/>
      <c r="G60" s="582">
        <v>0</v>
      </c>
      <c r="H60" s="56"/>
      <c r="I60" s="657" t="s">
        <v>42</v>
      </c>
      <c r="J60" s="56" t="s">
        <v>694</v>
      </c>
      <c r="K60" s="56"/>
    </row>
    <row r="61" spans="1:11" ht="113.25" customHeight="1" thickBot="1" x14ac:dyDescent="0.4">
      <c r="A61" s="6"/>
      <c r="B61" s="56" t="s">
        <v>708</v>
      </c>
      <c r="C61" s="656">
        <v>2022</v>
      </c>
      <c r="D61" s="644">
        <v>0</v>
      </c>
      <c r="E61" s="583">
        <v>0</v>
      </c>
      <c r="F61" s="630"/>
      <c r="G61" s="582">
        <v>0</v>
      </c>
      <c r="H61" s="56"/>
      <c r="I61" s="657" t="s">
        <v>695</v>
      </c>
      <c r="J61" s="56" t="s">
        <v>696</v>
      </c>
      <c r="K61" s="56"/>
    </row>
    <row r="62" spans="1:11" ht="15" thickBot="1" x14ac:dyDescent="0.4">
      <c r="A62" s="39"/>
      <c r="B62" s="230" t="s">
        <v>950</v>
      </c>
      <c r="C62" s="231"/>
      <c r="D62" s="588">
        <f>SUM(D8:D20,D22:D54,D56:D61)</f>
        <v>644883.38000000012</v>
      </c>
      <c r="E62" s="589">
        <f>SUM(E8:E20,E22:E54,E56:E61)</f>
        <v>632091.3600000001</v>
      </c>
      <c r="F62" s="590"/>
      <c r="G62" s="588">
        <f>SUM(G8:G20,G22:G54,G56:G61)</f>
        <v>365663</v>
      </c>
      <c r="H62" s="231"/>
      <c r="I62" s="231"/>
      <c r="J62" s="231"/>
      <c r="K62" s="231"/>
    </row>
    <row r="63" spans="1:11" ht="15" thickBot="1" x14ac:dyDescent="0.4">
      <c r="A63" s="39"/>
      <c r="B63" s="233" t="s">
        <v>226</v>
      </c>
      <c r="C63" s="231"/>
      <c r="D63" s="588">
        <v>0</v>
      </c>
      <c r="E63" s="589">
        <v>0</v>
      </c>
      <c r="F63" s="590"/>
      <c r="G63" s="588">
        <v>0</v>
      </c>
      <c r="H63" s="231"/>
      <c r="I63" s="231"/>
      <c r="J63" s="231"/>
      <c r="K63" s="231"/>
    </row>
    <row r="64" spans="1:11" ht="15" thickBot="1" x14ac:dyDescent="0.4">
      <c r="A64" s="39"/>
      <c r="B64" s="233" t="s">
        <v>226</v>
      </c>
      <c r="C64" s="231"/>
      <c r="D64" s="588">
        <f>D62</f>
        <v>644883.38000000012</v>
      </c>
      <c r="E64" s="589">
        <f>E62</f>
        <v>632091.3600000001</v>
      </c>
      <c r="F64" s="590"/>
      <c r="G64" s="588">
        <f>G62</f>
        <v>365663</v>
      </c>
      <c r="H64" s="231"/>
      <c r="I64" s="231"/>
      <c r="J64" s="231"/>
      <c r="K64" s="231"/>
    </row>
  </sheetData>
  <mergeCells count="76">
    <mergeCell ref="E62:F62"/>
    <mergeCell ref="E63:F63"/>
    <mergeCell ref="E64:F64"/>
    <mergeCell ref="C4:E4"/>
    <mergeCell ref="F4:G4"/>
    <mergeCell ref="E12:F12"/>
    <mergeCell ref="E39:F39"/>
    <mergeCell ref="E40:F40"/>
    <mergeCell ref="E31:F31"/>
    <mergeCell ref="E34:F34"/>
    <mergeCell ref="E36:F36"/>
    <mergeCell ref="E38:F38"/>
    <mergeCell ref="E30:F30"/>
    <mergeCell ref="E32:F32"/>
    <mergeCell ref="E33:F33"/>
    <mergeCell ref="E35:F35"/>
    <mergeCell ref="I4:K4"/>
    <mergeCell ref="C1:E1"/>
    <mergeCell ref="F1:G1"/>
    <mergeCell ref="I1:K1"/>
    <mergeCell ref="C2:E2"/>
    <mergeCell ref="F2:G2"/>
    <mergeCell ref="I2:K2"/>
    <mergeCell ref="C3:E3"/>
    <mergeCell ref="F3:G3"/>
    <mergeCell ref="I3:K3"/>
    <mergeCell ref="A5:A6"/>
    <mergeCell ref="B5:B6"/>
    <mergeCell ref="C5:C6"/>
    <mergeCell ref="D5:G5"/>
    <mergeCell ref="H5:H6"/>
    <mergeCell ref="E47:F47"/>
    <mergeCell ref="J5:J6"/>
    <mergeCell ref="K5:K6"/>
    <mergeCell ref="E6:F6"/>
    <mergeCell ref="E10:F10"/>
    <mergeCell ref="E11:F11"/>
    <mergeCell ref="I5:I6"/>
    <mergeCell ref="E13:F13"/>
    <mergeCell ref="E14:F14"/>
    <mergeCell ref="E16:F16"/>
    <mergeCell ref="E9:F9"/>
    <mergeCell ref="E8:F8"/>
    <mergeCell ref="E15:F15"/>
    <mergeCell ref="E20:F20"/>
    <mergeCell ref="E37:F37"/>
    <mergeCell ref="E42:F42"/>
    <mergeCell ref="E60:F60"/>
    <mergeCell ref="E61:F61"/>
    <mergeCell ref="E44:F44"/>
    <mergeCell ref="E45:F45"/>
    <mergeCell ref="E46:F46"/>
    <mergeCell ref="E56:F56"/>
    <mergeCell ref="E57:F57"/>
    <mergeCell ref="E58:F58"/>
    <mergeCell ref="E50:F50"/>
    <mergeCell ref="E51:F51"/>
    <mergeCell ref="E52:F52"/>
    <mergeCell ref="E53:F53"/>
    <mergeCell ref="E54:F54"/>
    <mergeCell ref="E59:F59"/>
    <mergeCell ref="E48:F48"/>
    <mergeCell ref="E49:F49"/>
    <mergeCell ref="E17:F17"/>
    <mergeCell ref="E18:F18"/>
    <mergeCell ref="E22:F22"/>
    <mergeCell ref="E41:F41"/>
    <mergeCell ref="E43:F43"/>
    <mergeCell ref="E19:F19"/>
    <mergeCell ref="E25:F25"/>
    <mergeCell ref="E27:F27"/>
    <mergeCell ref="E29:F29"/>
    <mergeCell ref="E23:F23"/>
    <mergeCell ref="E24:F24"/>
    <mergeCell ref="E26:F26"/>
    <mergeCell ref="E28:F28"/>
  </mergeCells>
  <pageMargins left="0.7" right="0.7" top="0.75" bottom="0.75" header="0.3" footer="0.3"/>
  <pageSetup orientation="portrait" horizontalDpi="300" verticalDpi="300" r:id="rId1"/>
  <ignoredErrors>
    <ignoredError sqref="D6:G6"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zoomScale="60" zoomScaleNormal="60" workbookViewId="0">
      <pane ySplit="1" topLeftCell="A18" activePane="bottomLeft" state="frozen"/>
      <selection activeCell="E19" sqref="E19:F19"/>
      <selection pane="bottomLeft" activeCell="O27" sqref="O27"/>
    </sheetView>
  </sheetViews>
  <sheetFormatPr defaultColWidth="9.1796875" defaultRowHeight="14.5" x14ac:dyDescent="0.35"/>
  <cols>
    <col min="1" max="1" width="9.1796875" style="32"/>
    <col min="2" max="2" width="37.36328125" style="32" customWidth="1"/>
    <col min="3" max="4" width="8.6328125" style="32" customWidth="1"/>
    <col min="5" max="6" width="4.6328125" style="32" customWidth="1"/>
    <col min="7" max="7" width="8.6328125" style="32" customWidth="1"/>
    <col min="8" max="8" width="9.1796875" style="32" customWidth="1"/>
    <col min="9" max="9" width="9.1796875" style="32"/>
    <col min="10" max="10" width="10" style="32" customWidth="1"/>
    <col min="11" max="11" width="9.1796875" style="32"/>
    <col min="258" max="258" width="37.36328125" customWidth="1"/>
    <col min="259" max="259" width="8.453125" customWidth="1"/>
    <col min="260" max="260" width="6" customWidth="1"/>
    <col min="261" max="261" width="4.453125" customWidth="1"/>
    <col min="264" max="264" width="9.1796875" customWidth="1"/>
    <col min="266" max="266" width="10" customWidth="1"/>
    <col min="514" max="514" width="37.36328125" customWidth="1"/>
    <col min="515" max="515" width="8.453125" customWidth="1"/>
    <col min="516" max="516" width="6" customWidth="1"/>
    <col min="517" max="517" width="4.453125" customWidth="1"/>
    <col min="520" max="520" width="9.1796875" customWidth="1"/>
    <col min="522" max="522" width="10" customWidth="1"/>
    <col min="770" max="770" width="37.36328125" customWidth="1"/>
    <col min="771" max="771" width="8.453125" customWidth="1"/>
    <col min="772" max="772" width="6" customWidth="1"/>
    <col min="773" max="773" width="4.453125" customWidth="1"/>
    <col min="776" max="776" width="9.1796875" customWidth="1"/>
    <col min="778" max="778" width="10" customWidth="1"/>
    <col min="1026" max="1026" width="37.36328125" customWidth="1"/>
    <col min="1027" max="1027" width="8.453125" customWidth="1"/>
    <col min="1028" max="1028" width="6" customWidth="1"/>
    <col min="1029" max="1029" width="4.453125" customWidth="1"/>
    <col min="1032" max="1032" width="9.1796875" customWidth="1"/>
    <col min="1034" max="1034" width="10" customWidth="1"/>
    <col min="1282" max="1282" width="37.36328125" customWidth="1"/>
    <col min="1283" max="1283" width="8.453125" customWidth="1"/>
    <col min="1284" max="1284" width="6" customWidth="1"/>
    <col min="1285" max="1285" width="4.453125" customWidth="1"/>
    <col min="1288" max="1288" width="9.1796875" customWidth="1"/>
    <col min="1290" max="1290" width="10" customWidth="1"/>
    <col min="1538" max="1538" width="37.36328125" customWidth="1"/>
    <col min="1539" max="1539" width="8.453125" customWidth="1"/>
    <col min="1540" max="1540" width="6" customWidth="1"/>
    <col min="1541" max="1541" width="4.453125" customWidth="1"/>
    <col min="1544" max="1544" width="9.1796875" customWidth="1"/>
    <col min="1546" max="1546" width="10" customWidth="1"/>
    <col min="1794" max="1794" width="37.36328125" customWidth="1"/>
    <col min="1795" max="1795" width="8.453125" customWidth="1"/>
    <col min="1796" max="1796" width="6" customWidth="1"/>
    <col min="1797" max="1797" width="4.453125" customWidth="1"/>
    <col min="1800" max="1800" width="9.1796875" customWidth="1"/>
    <col min="1802" max="1802" width="10" customWidth="1"/>
    <col min="2050" max="2050" width="37.36328125" customWidth="1"/>
    <col min="2051" max="2051" width="8.453125" customWidth="1"/>
    <col min="2052" max="2052" width="6" customWidth="1"/>
    <col min="2053" max="2053" width="4.453125" customWidth="1"/>
    <col min="2056" max="2056" width="9.1796875" customWidth="1"/>
    <col min="2058" max="2058" width="10" customWidth="1"/>
    <col min="2306" max="2306" width="37.36328125" customWidth="1"/>
    <col min="2307" max="2307" width="8.453125" customWidth="1"/>
    <col min="2308" max="2308" width="6" customWidth="1"/>
    <col min="2309" max="2309" width="4.453125" customWidth="1"/>
    <col min="2312" max="2312" width="9.1796875" customWidth="1"/>
    <col min="2314" max="2314" width="10" customWidth="1"/>
    <col min="2562" max="2562" width="37.36328125" customWidth="1"/>
    <col min="2563" max="2563" width="8.453125" customWidth="1"/>
    <col min="2564" max="2564" width="6" customWidth="1"/>
    <col min="2565" max="2565" width="4.453125" customWidth="1"/>
    <col min="2568" max="2568" width="9.1796875" customWidth="1"/>
    <col min="2570" max="2570" width="10" customWidth="1"/>
    <col min="2818" max="2818" width="37.36328125" customWidth="1"/>
    <col min="2819" max="2819" width="8.453125" customWidth="1"/>
    <col min="2820" max="2820" width="6" customWidth="1"/>
    <col min="2821" max="2821" width="4.453125" customWidth="1"/>
    <col min="2824" max="2824" width="9.1796875" customWidth="1"/>
    <col min="2826" max="2826" width="10" customWidth="1"/>
    <col min="3074" max="3074" width="37.36328125" customWidth="1"/>
    <col min="3075" max="3075" width="8.453125" customWidth="1"/>
    <col min="3076" max="3076" width="6" customWidth="1"/>
    <col min="3077" max="3077" width="4.453125" customWidth="1"/>
    <col min="3080" max="3080" width="9.1796875" customWidth="1"/>
    <col min="3082" max="3082" width="10" customWidth="1"/>
    <col min="3330" max="3330" width="37.36328125" customWidth="1"/>
    <col min="3331" max="3331" width="8.453125" customWidth="1"/>
    <col min="3332" max="3332" width="6" customWidth="1"/>
    <col min="3333" max="3333" width="4.453125" customWidth="1"/>
    <col min="3336" max="3336" width="9.1796875" customWidth="1"/>
    <col min="3338" max="3338" width="10" customWidth="1"/>
    <col min="3586" max="3586" width="37.36328125" customWidth="1"/>
    <col min="3587" max="3587" width="8.453125" customWidth="1"/>
    <col min="3588" max="3588" width="6" customWidth="1"/>
    <col min="3589" max="3589" width="4.453125" customWidth="1"/>
    <col min="3592" max="3592" width="9.1796875" customWidth="1"/>
    <col min="3594" max="3594" width="10" customWidth="1"/>
    <col min="3842" max="3842" width="37.36328125" customWidth="1"/>
    <col min="3843" max="3843" width="8.453125" customWidth="1"/>
    <col min="3844" max="3844" width="6" customWidth="1"/>
    <col min="3845" max="3845" width="4.453125" customWidth="1"/>
    <col min="3848" max="3848" width="9.1796875" customWidth="1"/>
    <col min="3850" max="3850" width="10" customWidth="1"/>
    <col min="4098" max="4098" width="37.36328125" customWidth="1"/>
    <col min="4099" max="4099" width="8.453125" customWidth="1"/>
    <col min="4100" max="4100" width="6" customWidth="1"/>
    <col min="4101" max="4101" width="4.453125" customWidth="1"/>
    <col min="4104" max="4104" width="9.1796875" customWidth="1"/>
    <col min="4106" max="4106" width="10" customWidth="1"/>
    <col min="4354" max="4354" width="37.36328125" customWidth="1"/>
    <col min="4355" max="4355" width="8.453125" customWidth="1"/>
    <col min="4356" max="4356" width="6" customWidth="1"/>
    <col min="4357" max="4357" width="4.453125" customWidth="1"/>
    <col min="4360" max="4360" width="9.1796875" customWidth="1"/>
    <col min="4362" max="4362" width="10" customWidth="1"/>
    <col min="4610" max="4610" width="37.36328125" customWidth="1"/>
    <col min="4611" max="4611" width="8.453125" customWidth="1"/>
    <col min="4612" max="4612" width="6" customWidth="1"/>
    <col min="4613" max="4613" width="4.453125" customWidth="1"/>
    <col min="4616" max="4616" width="9.1796875" customWidth="1"/>
    <col min="4618" max="4618" width="10" customWidth="1"/>
    <col min="4866" max="4866" width="37.36328125" customWidth="1"/>
    <col min="4867" max="4867" width="8.453125" customWidth="1"/>
    <col min="4868" max="4868" width="6" customWidth="1"/>
    <col min="4869" max="4869" width="4.453125" customWidth="1"/>
    <col min="4872" max="4872" width="9.1796875" customWidth="1"/>
    <col min="4874" max="4874" width="10" customWidth="1"/>
    <col min="5122" max="5122" width="37.36328125" customWidth="1"/>
    <col min="5123" max="5123" width="8.453125" customWidth="1"/>
    <col min="5124" max="5124" width="6" customWidth="1"/>
    <col min="5125" max="5125" width="4.453125" customWidth="1"/>
    <col min="5128" max="5128" width="9.1796875" customWidth="1"/>
    <col min="5130" max="5130" width="10" customWidth="1"/>
    <col min="5378" max="5378" width="37.36328125" customWidth="1"/>
    <col min="5379" max="5379" width="8.453125" customWidth="1"/>
    <col min="5380" max="5380" width="6" customWidth="1"/>
    <col min="5381" max="5381" width="4.453125" customWidth="1"/>
    <col min="5384" max="5384" width="9.1796875" customWidth="1"/>
    <col min="5386" max="5386" width="10" customWidth="1"/>
    <col min="5634" max="5634" width="37.36328125" customWidth="1"/>
    <col min="5635" max="5635" width="8.453125" customWidth="1"/>
    <col min="5636" max="5636" width="6" customWidth="1"/>
    <col min="5637" max="5637" width="4.453125" customWidth="1"/>
    <col min="5640" max="5640" width="9.1796875" customWidth="1"/>
    <col min="5642" max="5642" width="10" customWidth="1"/>
    <col min="5890" max="5890" width="37.36328125" customWidth="1"/>
    <col min="5891" max="5891" width="8.453125" customWidth="1"/>
    <col min="5892" max="5892" width="6" customWidth="1"/>
    <col min="5893" max="5893" width="4.453125" customWidth="1"/>
    <col min="5896" max="5896" width="9.1796875" customWidth="1"/>
    <col min="5898" max="5898" width="10" customWidth="1"/>
    <col min="6146" max="6146" width="37.36328125" customWidth="1"/>
    <col min="6147" max="6147" width="8.453125" customWidth="1"/>
    <col min="6148" max="6148" width="6" customWidth="1"/>
    <col min="6149" max="6149" width="4.453125" customWidth="1"/>
    <col min="6152" max="6152" width="9.1796875" customWidth="1"/>
    <col min="6154" max="6154" width="10" customWidth="1"/>
    <col min="6402" max="6402" width="37.36328125" customWidth="1"/>
    <col min="6403" max="6403" width="8.453125" customWidth="1"/>
    <col min="6404" max="6404" width="6" customWidth="1"/>
    <col min="6405" max="6405" width="4.453125" customWidth="1"/>
    <col min="6408" max="6408" width="9.1796875" customWidth="1"/>
    <col min="6410" max="6410" width="10" customWidth="1"/>
    <col min="6658" max="6658" width="37.36328125" customWidth="1"/>
    <col min="6659" max="6659" width="8.453125" customWidth="1"/>
    <col min="6660" max="6660" width="6" customWidth="1"/>
    <col min="6661" max="6661" width="4.453125" customWidth="1"/>
    <col min="6664" max="6664" width="9.1796875" customWidth="1"/>
    <col min="6666" max="6666" width="10" customWidth="1"/>
    <col min="6914" max="6914" width="37.36328125" customWidth="1"/>
    <col min="6915" max="6915" width="8.453125" customWidth="1"/>
    <col min="6916" max="6916" width="6" customWidth="1"/>
    <col min="6917" max="6917" width="4.453125" customWidth="1"/>
    <col min="6920" max="6920" width="9.1796875" customWidth="1"/>
    <col min="6922" max="6922" width="10" customWidth="1"/>
    <col min="7170" max="7170" width="37.36328125" customWidth="1"/>
    <col min="7171" max="7171" width="8.453125" customWidth="1"/>
    <col min="7172" max="7172" width="6" customWidth="1"/>
    <col min="7173" max="7173" width="4.453125" customWidth="1"/>
    <col min="7176" max="7176" width="9.1796875" customWidth="1"/>
    <col min="7178" max="7178" width="10" customWidth="1"/>
    <col min="7426" max="7426" width="37.36328125" customWidth="1"/>
    <col min="7427" max="7427" width="8.453125" customWidth="1"/>
    <col min="7428" max="7428" width="6" customWidth="1"/>
    <col min="7429" max="7429" width="4.453125" customWidth="1"/>
    <col min="7432" max="7432" width="9.1796875" customWidth="1"/>
    <col min="7434" max="7434" width="10" customWidth="1"/>
    <col min="7682" max="7682" width="37.36328125" customWidth="1"/>
    <col min="7683" max="7683" width="8.453125" customWidth="1"/>
    <col min="7684" max="7684" width="6" customWidth="1"/>
    <col min="7685" max="7685" width="4.453125" customWidth="1"/>
    <col min="7688" max="7688" width="9.1796875" customWidth="1"/>
    <col min="7690" max="7690" width="10" customWidth="1"/>
    <col min="7938" max="7938" width="37.36328125" customWidth="1"/>
    <col min="7939" max="7939" width="8.453125" customWidth="1"/>
    <col min="7940" max="7940" width="6" customWidth="1"/>
    <col min="7941" max="7941" width="4.453125" customWidth="1"/>
    <col min="7944" max="7944" width="9.1796875" customWidth="1"/>
    <col min="7946" max="7946" width="10" customWidth="1"/>
    <col min="8194" max="8194" width="37.36328125" customWidth="1"/>
    <col min="8195" max="8195" width="8.453125" customWidth="1"/>
    <col min="8196" max="8196" width="6" customWidth="1"/>
    <col min="8197" max="8197" width="4.453125" customWidth="1"/>
    <col min="8200" max="8200" width="9.1796875" customWidth="1"/>
    <col min="8202" max="8202" width="10" customWidth="1"/>
    <col min="8450" max="8450" width="37.36328125" customWidth="1"/>
    <col min="8451" max="8451" width="8.453125" customWidth="1"/>
    <col min="8452" max="8452" width="6" customWidth="1"/>
    <col min="8453" max="8453" width="4.453125" customWidth="1"/>
    <col min="8456" max="8456" width="9.1796875" customWidth="1"/>
    <col min="8458" max="8458" width="10" customWidth="1"/>
    <col min="8706" max="8706" width="37.36328125" customWidth="1"/>
    <col min="8707" max="8707" width="8.453125" customWidth="1"/>
    <col min="8708" max="8708" width="6" customWidth="1"/>
    <col min="8709" max="8709" width="4.453125" customWidth="1"/>
    <col min="8712" max="8712" width="9.1796875" customWidth="1"/>
    <col min="8714" max="8714" width="10" customWidth="1"/>
    <col min="8962" max="8962" width="37.36328125" customWidth="1"/>
    <col min="8963" max="8963" width="8.453125" customWidth="1"/>
    <col min="8964" max="8964" width="6" customWidth="1"/>
    <col min="8965" max="8965" width="4.453125" customWidth="1"/>
    <col min="8968" max="8968" width="9.1796875" customWidth="1"/>
    <col min="8970" max="8970" width="10" customWidth="1"/>
    <col min="9218" max="9218" width="37.36328125" customWidth="1"/>
    <col min="9219" max="9219" width="8.453125" customWidth="1"/>
    <col min="9220" max="9220" width="6" customWidth="1"/>
    <col min="9221" max="9221" width="4.453125" customWidth="1"/>
    <col min="9224" max="9224" width="9.1796875" customWidth="1"/>
    <col min="9226" max="9226" width="10" customWidth="1"/>
    <col min="9474" max="9474" width="37.36328125" customWidth="1"/>
    <col min="9475" max="9475" width="8.453125" customWidth="1"/>
    <col min="9476" max="9476" width="6" customWidth="1"/>
    <col min="9477" max="9477" width="4.453125" customWidth="1"/>
    <col min="9480" max="9480" width="9.1796875" customWidth="1"/>
    <col min="9482" max="9482" width="10" customWidth="1"/>
    <col min="9730" max="9730" width="37.36328125" customWidth="1"/>
    <col min="9731" max="9731" width="8.453125" customWidth="1"/>
    <col min="9732" max="9732" width="6" customWidth="1"/>
    <col min="9733" max="9733" width="4.453125" customWidth="1"/>
    <col min="9736" max="9736" width="9.1796875" customWidth="1"/>
    <col min="9738" max="9738" width="10" customWidth="1"/>
    <col min="9986" max="9986" width="37.36328125" customWidth="1"/>
    <col min="9987" max="9987" width="8.453125" customWidth="1"/>
    <col min="9988" max="9988" width="6" customWidth="1"/>
    <col min="9989" max="9989" width="4.453125" customWidth="1"/>
    <col min="9992" max="9992" width="9.1796875" customWidth="1"/>
    <col min="9994" max="9994" width="10" customWidth="1"/>
    <col min="10242" max="10242" width="37.36328125" customWidth="1"/>
    <col min="10243" max="10243" width="8.453125" customWidth="1"/>
    <col min="10244" max="10244" width="6" customWidth="1"/>
    <col min="10245" max="10245" width="4.453125" customWidth="1"/>
    <col min="10248" max="10248" width="9.1796875" customWidth="1"/>
    <col min="10250" max="10250" width="10" customWidth="1"/>
    <col min="10498" max="10498" width="37.36328125" customWidth="1"/>
    <col min="10499" max="10499" width="8.453125" customWidth="1"/>
    <col min="10500" max="10500" width="6" customWidth="1"/>
    <col min="10501" max="10501" width="4.453125" customWidth="1"/>
    <col min="10504" max="10504" width="9.1796875" customWidth="1"/>
    <col min="10506" max="10506" width="10" customWidth="1"/>
    <col min="10754" max="10754" width="37.36328125" customWidth="1"/>
    <col min="10755" max="10755" width="8.453125" customWidth="1"/>
    <col min="10756" max="10756" width="6" customWidth="1"/>
    <col min="10757" max="10757" width="4.453125" customWidth="1"/>
    <col min="10760" max="10760" width="9.1796875" customWidth="1"/>
    <col min="10762" max="10762" width="10" customWidth="1"/>
    <col min="11010" max="11010" width="37.36328125" customWidth="1"/>
    <col min="11011" max="11011" width="8.453125" customWidth="1"/>
    <col min="11012" max="11012" width="6" customWidth="1"/>
    <col min="11013" max="11013" width="4.453125" customWidth="1"/>
    <col min="11016" max="11016" width="9.1796875" customWidth="1"/>
    <col min="11018" max="11018" width="10" customWidth="1"/>
    <col min="11266" max="11266" width="37.36328125" customWidth="1"/>
    <col min="11267" max="11267" width="8.453125" customWidth="1"/>
    <col min="11268" max="11268" width="6" customWidth="1"/>
    <col min="11269" max="11269" width="4.453125" customWidth="1"/>
    <col min="11272" max="11272" width="9.1796875" customWidth="1"/>
    <col min="11274" max="11274" width="10" customWidth="1"/>
    <col min="11522" max="11522" width="37.36328125" customWidth="1"/>
    <col min="11523" max="11523" width="8.453125" customWidth="1"/>
    <col min="11524" max="11524" width="6" customWidth="1"/>
    <col min="11525" max="11525" width="4.453125" customWidth="1"/>
    <col min="11528" max="11528" width="9.1796875" customWidth="1"/>
    <col min="11530" max="11530" width="10" customWidth="1"/>
    <col min="11778" max="11778" width="37.36328125" customWidth="1"/>
    <col min="11779" max="11779" width="8.453125" customWidth="1"/>
    <col min="11780" max="11780" width="6" customWidth="1"/>
    <col min="11781" max="11781" width="4.453125" customWidth="1"/>
    <col min="11784" max="11784" width="9.1796875" customWidth="1"/>
    <col min="11786" max="11786" width="10" customWidth="1"/>
    <col min="12034" max="12034" width="37.36328125" customWidth="1"/>
    <col min="12035" max="12035" width="8.453125" customWidth="1"/>
    <col min="12036" max="12036" width="6" customWidth="1"/>
    <col min="12037" max="12037" width="4.453125" customWidth="1"/>
    <col min="12040" max="12040" width="9.1796875" customWidth="1"/>
    <col min="12042" max="12042" width="10" customWidth="1"/>
    <col min="12290" max="12290" width="37.36328125" customWidth="1"/>
    <col min="12291" max="12291" width="8.453125" customWidth="1"/>
    <col min="12292" max="12292" width="6" customWidth="1"/>
    <col min="12293" max="12293" width="4.453125" customWidth="1"/>
    <col min="12296" max="12296" width="9.1796875" customWidth="1"/>
    <col min="12298" max="12298" width="10" customWidth="1"/>
    <col min="12546" max="12546" width="37.36328125" customWidth="1"/>
    <col min="12547" max="12547" width="8.453125" customWidth="1"/>
    <col min="12548" max="12548" width="6" customWidth="1"/>
    <col min="12549" max="12549" width="4.453125" customWidth="1"/>
    <col min="12552" max="12552" width="9.1796875" customWidth="1"/>
    <col min="12554" max="12554" width="10" customWidth="1"/>
    <col min="12802" max="12802" width="37.36328125" customWidth="1"/>
    <col min="12803" max="12803" width="8.453125" customWidth="1"/>
    <col min="12804" max="12804" width="6" customWidth="1"/>
    <col min="12805" max="12805" width="4.453125" customWidth="1"/>
    <col min="12808" max="12808" width="9.1796875" customWidth="1"/>
    <col min="12810" max="12810" width="10" customWidth="1"/>
    <col min="13058" max="13058" width="37.36328125" customWidth="1"/>
    <col min="13059" max="13059" width="8.453125" customWidth="1"/>
    <col min="13060" max="13060" width="6" customWidth="1"/>
    <col min="13061" max="13061" width="4.453125" customWidth="1"/>
    <col min="13064" max="13064" width="9.1796875" customWidth="1"/>
    <col min="13066" max="13066" width="10" customWidth="1"/>
    <col min="13314" max="13314" width="37.36328125" customWidth="1"/>
    <col min="13315" max="13315" width="8.453125" customWidth="1"/>
    <col min="13316" max="13316" width="6" customWidth="1"/>
    <col min="13317" max="13317" width="4.453125" customWidth="1"/>
    <col min="13320" max="13320" width="9.1796875" customWidth="1"/>
    <col min="13322" max="13322" width="10" customWidth="1"/>
    <col min="13570" max="13570" width="37.36328125" customWidth="1"/>
    <col min="13571" max="13571" width="8.453125" customWidth="1"/>
    <col min="13572" max="13572" width="6" customWidth="1"/>
    <col min="13573" max="13573" width="4.453125" customWidth="1"/>
    <col min="13576" max="13576" width="9.1796875" customWidth="1"/>
    <col min="13578" max="13578" width="10" customWidth="1"/>
    <col min="13826" max="13826" width="37.36328125" customWidth="1"/>
    <col min="13827" max="13827" width="8.453125" customWidth="1"/>
    <col min="13828" max="13828" width="6" customWidth="1"/>
    <col min="13829" max="13829" width="4.453125" customWidth="1"/>
    <col min="13832" max="13832" width="9.1796875" customWidth="1"/>
    <col min="13834" max="13834" width="10" customWidth="1"/>
    <col min="14082" max="14082" width="37.36328125" customWidth="1"/>
    <col min="14083" max="14083" width="8.453125" customWidth="1"/>
    <col min="14084" max="14084" width="6" customWidth="1"/>
    <col min="14085" max="14085" width="4.453125" customWidth="1"/>
    <col min="14088" max="14088" width="9.1796875" customWidth="1"/>
    <col min="14090" max="14090" width="10" customWidth="1"/>
    <col min="14338" max="14338" width="37.36328125" customWidth="1"/>
    <col min="14339" max="14339" width="8.453125" customWidth="1"/>
    <col min="14340" max="14340" width="6" customWidth="1"/>
    <col min="14341" max="14341" width="4.453125" customWidth="1"/>
    <col min="14344" max="14344" width="9.1796875" customWidth="1"/>
    <col min="14346" max="14346" width="10" customWidth="1"/>
    <col min="14594" max="14594" width="37.36328125" customWidth="1"/>
    <col min="14595" max="14595" width="8.453125" customWidth="1"/>
    <col min="14596" max="14596" width="6" customWidth="1"/>
    <col min="14597" max="14597" width="4.453125" customWidth="1"/>
    <col min="14600" max="14600" width="9.1796875" customWidth="1"/>
    <col min="14602" max="14602" width="10" customWidth="1"/>
    <col min="14850" max="14850" width="37.36328125" customWidth="1"/>
    <col min="14851" max="14851" width="8.453125" customWidth="1"/>
    <col min="14852" max="14852" width="6" customWidth="1"/>
    <col min="14853" max="14853" width="4.453125" customWidth="1"/>
    <col min="14856" max="14856" width="9.1796875" customWidth="1"/>
    <col min="14858" max="14858" width="10" customWidth="1"/>
    <col min="15106" max="15106" width="37.36328125" customWidth="1"/>
    <col min="15107" max="15107" width="8.453125" customWidth="1"/>
    <col min="15108" max="15108" width="6" customWidth="1"/>
    <col min="15109" max="15109" width="4.453125" customWidth="1"/>
    <col min="15112" max="15112" width="9.1796875" customWidth="1"/>
    <col min="15114" max="15114" width="10" customWidth="1"/>
    <col min="15362" max="15362" width="37.36328125" customWidth="1"/>
    <col min="15363" max="15363" width="8.453125" customWidth="1"/>
    <col min="15364" max="15364" width="6" customWidth="1"/>
    <col min="15365" max="15365" width="4.453125" customWidth="1"/>
    <col min="15368" max="15368" width="9.1796875" customWidth="1"/>
    <col min="15370" max="15370" width="10" customWidth="1"/>
    <col min="15618" max="15618" width="37.36328125" customWidth="1"/>
    <col min="15619" max="15619" width="8.453125" customWidth="1"/>
    <col min="15620" max="15620" width="6" customWidth="1"/>
    <col min="15621" max="15621" width="4.453125" customWidth="1"/>
    <col min="15624" max="15624" width="9.1796875" customWidth="1"/>
    <col min="15626" max="15626" width="10" customWidth="1"/>
    <col min="15874" max="15874" width="37.36328125" customWidth="1"/>
    <col min="15875" max="15875" width="8.453125" customWidth="1"/>
    <col min="15876" max="15876" width="6" customWidth="1"/>
    <col min="15877" max="15877" width="4.453125" customWidth="1"/>
    <col min="15880" max="15880" width="9.1796875" customWidth="1"/>
    <col min="15882" max="15882" width="10" customWidth="1"/>
    <col min="16130" max="16130" width="37.36328125" customWidth="1"/>
    <col min="16131" max="16131" width="8.453125" customWidth="1"/>
    <col min="16132" max="16132" width="6" customWidth="1"/>
    <col min="16133" max="16133" width="4.453125" customWidth="1"/>
    <col min="16136" max="16136" width="9.1796875" customWidth="1"/>
    <col min="16138" max="16138" width="10" customWidth="1"/>
  </cols>
  <sheetData>
    <row r="1" spans="1:11" ht="39.75" customHeight="1" thickBot="1" x14ac:dyDescent="0.4">
      <c r="A1" s="111" t="s">
        <v>922</v>
      </c>
      <c r="B1" s="112" t="s">
        <v>101</v>
      </c>
      <c r="C1" s="381" t="s">
        <v>955</v>
      </c>
      <c r="D1" s="382"/>
      <c r="E1" s="383"/>
      <c r="F1" s="381" t="s">
        <v>956</v>
      </c>
      <c r="G1" s="383"/>
      <c r="H1" s="182" t="s">
        <v>967</v>
      </c>
      <c r="I1" s="482" t="s">
        <v>19</v>
      </c>
      <c r="J1" s="482"/>
      <c r="K1" s="483"/>
    </row>
    <row r="2" spans="1:11" ht="33" customHeight="1" x14ac:dyDescent="0.35">
      <c r="A2" s="113"/>
      <c r="B2" s="104" t="s">
        <v>346</v>
      </c>
      <c r="C2" s="446"/>
      <c r="D2" s="447"/>
      <c r="E2" s="448"/>
      <c r="F2" s="446"/>
      <c r="G2" s="448"/>
      <c r="H2" s="104"/>
      <c r="I2" s="446"/>
      <c r="J2" s="447"/>
      <c r="K2" s="484"/>
    </row>
    <row r="3" spans="1:11" ht="15.75" customHeight="1" x14ac:dyDescent="0.35">
      <c r="A3" s="115"/>
      <c r="B3" s="105" t="s">
        <v>179</v>
      </c>
      <c r="C3" s="477" t="s">
        <v>27</v>
      </c>
      <c r="D3" s="477"/>
      <c r="E3" s="477"/>
      <c r="F3" s="477"/>
      <c r="G3" s="477"/>
      <c r="H3" s="106"/>
      <c r="I3" s="477"/>
      <c r="J3" s="477"/>
      <c r="K3" s="478"/>
    </row>
    <row r="4" spans="1:11" ht="39" x14ac:dyDescent="0.35">
      <c r="A4" s="116"/>
      <c r="B4" s="197" t="s">
        <v>960</v>
      </c>
      <c r="C4" s="485">
        <v>0.56999999999999995</v>
      </c>
      <c r="D4" s="485"/>
      <c r="E4" s="485"/>
      <c r="F4" s="485">
        <v>0.62</v>
      </c>
      <c r="G4" s="485"/>
      <c r="H4" s="107">
        <v>0.67</v>
      </c>
      <c r="I4" s="485"/>
      <c r="J4" s="485"/>
      <c r="K4" s="486"/>
    </row>
    <row r="5" spans="1:11" ht="26" x14ac:dyDescent="0.35">
      <c r="A5" s="116"/>
      <c r="B5" s="197" t="s">
        <v>347</v>
      </c>
      <c r="C5" s="485">
        <v>0.56999999999999995</v>
      </c>
      <c r="D5" s="485"/>
      <c r="E5" s="485"/>
      <c r="F5" s="485">
        <v>0.57999999999999996</v>
      </c>
      <c r="G5" s="485"/>
      <c r="H5" s="107">
        <v>0.64</v>
      </c>
      <c r="I5" s="485"/>
      <c r="J5" s="485"/>
      <c r="K5" s="486"/>
    </row>
    <row r="6" spans="1:11" ht="32.25" customHeight="1" x14ac:dyDescent="0.35">
      <c r="A6" s="487"/>
      <c r="B6" s="488" t="s">
        <v>30</v>
      </c>
      <c r="C6" s="488" t="s">
        <v>348</v>
      </c>
      <c r="D6" s="488" t="s">
        <v>32</v>
      </c>
      <c r="E6" s="488"/>
      <c r="F6" s="488"/>
      <c r="G6" s="488"/>
      <c r="H6" s="488" t="s">
        <v>33</v>
      </c>
      <c r="I6" s="488" t="s">
        <v>34</v>
      </c>
      <c r="J6" s="488" t="s">
        <v>35</v>
      </c>
      <c r="K6" s="489" t="s">
        <v>247</v>
      </c>
    </row>
    <row r="7" spans="1:11" x14ac:dyDescent="0.35">
      <c r="A7" s="487"/>
      <c r="B7" s="488"/>
      <c r="C7" s="488"/>
      <c r="D7" s="212" t="s">
        <v>952</v>
      </c>
      <c r="E7" s="490" t="s">
        <v>953</v>
      </c>
      <c r="F7" s="488"/>
      <c r="G7" s="212" t="s">
        <v>954</v>
      </c>
      <c r="H7" s="488"/>
      <c r="I7" s="488"/>
      <c r="J7" s="488"/>
      <c r="K7" s="489"/>
    </row>
    <row r="8" spans="1:11" ht="26.5" thickBot="1" x14ac:dyDescent="0.4">
      <c r="A8" s="117"/>
      <c r="B8" s="108" t="s">
        <v>349</v>
      </c>
      <c r="C8" s="109"/>
      <c r="D8" s="195"/>
      <c r="E8" s="491"/>
      <c r="F8" s="492"/>
      <c r="G8" s="195"/>
      <c r="H8" s="109"/>
      <c r="I8" s="109"/>
      <c r="J8" s="109"/>
      <c r="K8" s="118"/>
    </row>
    <row r="9" spans="1:11" ht="78.5" thickBot="1" x14ac:dyDescent="0.4">
      <c r="A9" s="672"/>
      <c r="B9" s="673" t="s">
        <v>350</v>
      </c>
      <c r="C9" s="310">
        <v>2022</v>
      </c>
      <c r="D9" s="582">
        <v>1173.06</v>
      </c>
      <c r="E9" s="583">
        <v>1173.06</v>
      </c>
      <c r="F9" s="630"/>
      <c r="G9" s="582">
        <v>1173.06</v>
      </c>
      <c r="H9" s="674"/>
      <c r="I9" s="673" t="s">
        <v>53</v>
      </c>
      <c r="J9" s="673" t="s">
        <v>351</v>
      </c>
      <c r="K9" s="675"/>
    </row>
    <row r="10" spans="1:11" ht="52.5" thickBot="1" x14ac:dyDescent="0.4">
      <c r="A10" s="672"/>
      <c r="B10" s="673" t="s">
        <v>352</v>
      </c>
      <c r="C10" s="310">
        <v>2022</v>
      </c>
      <c r="D10" s="582">
        <v>4692.24</v>
      </c>
      <c r="E10" s="583">
        <v>4692.24</v>
      </c>
      <c r="F10" s="630"/>
      <c r="G10" s="582">
        <v>4692.24</v>
      </c>
      <c r="H10" s="674"/>
      <c r="I10" s="673" t="s">
        <v>232</v>
      </c>
      <c r="J10" s="673" t="s">
        <v>353</v>
      </c>
      <c r="K10" s="675"/>
    </row>
    <row r="11" spans="1:11" ht="52.5" thickBot="1" x14ac:dyDescent="0.4">
      <c r="A11" s="672"/>
      <c r="B11" s="673" t="s">
        <v>354</v>
      </c>
      <c r="C11" s="310">
        <v>2022</v>
      </c>
      <c r="D11" s="582">
        <v>4692.24</v>
      </c>
      <c r="E11" s="583">
        <v>4692.24</v>
      </c>
      <c r="F11" s="630"/>
      <c r="G11" s="582">
        <v>4692.24</v>
      </c>
      <c r="H11" s="674"/>
      <c r="I11" s="673" t="s">
        <v>325</v>
      </c>
      <c r="J11" s="673" t="s">
        <v>353</v>
      </c>
      <c r="K11" s="675"/>
    </row>
    <row r="12" spans="1:11" ht="52.5" thickBot="1" x14ac:dyDescent="0.4">
      <c r="A12" s="672"/>
      <c r="B12" s="673" t="s">
        <v>354</v>
      </c>
      <c r="C12" s="310">
        <v>2022</v>
      </c>
      <c r="D12" s="582">
        <v>4692.24</v>
      </c>
      <c r="E12" s="583">
        <v>4692.24</v>
      </c>
      <c r="F12" s="630"/>
      <c r="G12" s="582">
        <v>4692.24</v>
      </c>
      <c r="H12" s="674"/>
      <c r="I12" s="673" t="s">
        <v>355</v>
      </c>
      <c r="J12" s="673" t="s">
        <v>353</v>
      </c>
      <c r="K12" s="675"/>
    </row>
    <row r="13" spans="1:11" ht="52.5" thickBot="1" x14ac:dyDescent="0.4">
      <c r="A13" s="672"/>
      <c r="B13" s="673" t="s">
        <v>847</v>
      </c>
      <c r="C13" s="310">
        <v>2022</v>
      </c>
      <c r="D13" s="582">
        <v>4692.24</v>
      </c>
      <c r="E13" s="583">
        <v>4692.24</v>
      </c>
      <c r="F13" s="630"/>
      <c r="G13" s="582">
        <v>4692.24</v>
      </c>
      <c r="H13" s="674"/>
      <c r="I13" s="673" t="s">
        <v>53</v>
      </c>
      <c r="J13" s="673" t="s">
        <v>848</v>
      </c>
      <c r="K13" s="675"/>
    </row>
    <row r="14" spans="1:11" ht="52.5" thickBot="1" x14ac:dyDescent="0.4">
      <c r="A14" s="672"/>
      <c r="B14" s="673" t="s">
        <v>849</v>
      </c>
      <c r="C14" s="310">
        <v>2021</v>
      </c>
      <c r="D14" s="582">
        <v>4692.24</v>
      </c>
      <c r="E14" s="583">
        <v>4692.24</v>
      </c>
      <c r="F14" s="630"/>
      <c r="G14" s="582">
        <v>4692.24</v>
      </c>
      <c r="H14" s="674"/>
      <c r="I14" s="673" t="s">
        <v>56</v>
      </c>
      <c r="J14" s="673" t="s">
        <v>848</v>
      </c>
      <c r="K14" s="675"/>
    </row>
    <row r="15" spans="1:11" ht="91.5" thickBot="1" x14ac:dyDescent="0.4">
      <c r="A15" s="672"/>
      <c r="B15" s="673" t="s">
        <v>356</v>
      </c>
      <c r="C15" s="310">
        <v>2022</v>
      </c>
      <c r="D15" s="582">
        <f>45000/3</f>
        <v>15000</v>
      </c>
      <c r="E15" s="639">
        <v>15000</v>
      </c>
      <c r="F15" s="630"/>
      <c r="G15" s="582">
        <v>15000</v>
      </c>
      <c r="H15" s="674"/>
      <c r="I15" s="673" t="s">
        <v>232</v>
      </c>
      <c r="J15" s="673" t="s">
        <v>357</v>
      </c>
      <c r="K15" s="675"/>
    </row>
    <row r="16" spans="1:11" ht="91.5" thickBot="1" x14ac:dyDescent="0.4">
      <c r="A16" s="672"/>
      <c r="B16" s="673" t="s">
        <v>356</v>
      </c>
      <c r="C16" s="310">
        <v>2022</v>
      </c>
      <c r="D16" s="582">
        <v>15000</v>
      </c>
      <c r="E16" s="639">
        <v>15000</v>
      </c>
      <c r="F16" s="630"/>
      <c r="G16" s="582">
        <v>15000</v>
      </c>
      <c r="H16" s="674"/>
      <c r="I16" s="673" t="s">
        <v>325</v>
      </c>
      <c r="J16" s="673" t="s">
        <v>358</v>
      </c>
      <c r="K16" s="675"/>
    </row>
    <row r="17" spans="1:11" ht="117.5" thickBot="1" x14ac:dyDescent="0.4">
      <c r="A17" s="672"/>
      <c r="B17" s="673" t="s">
        <v>356</v>
      </c>
      <c r="C17" s="310">
        <v>2022</v>
      </c>
      <c r="D17" s="582">
        <f>45000/3</f>
        <v>15000</v>
      </c>
      <c r="E17" s="639">
        <v>15000</v>
      </c>
      <c r="F17" s="630"/>
      <c r="G17" s="582">
        <v>15000</v>
      </c>
      <c r="H17" s="674"/>
      <c r="I17" s="673" t="s">
        <v>355</v>
      </c>
      <c r="J17" s="673" t="s">
        <v>359</v>
      </c>
      <c r="K17" s="675"/>
    </row>
    <row r="18" spans="1:11" ht="26.5" thickBot="1" x14ac:dyDescent="0.4">
      <c r="A18" s="676"/>
      <c r="B18" s="677" t="s">
        <v>360</v>
      </c>
      <c r="C18" s="678"/>
      <c r="D18" s="679"/>
      <c r="E18" s="679"/>
      <c r="F18" s="679"/>
      <c r="G18" s="679"/>
      <c r="H18" s="680"/>
      <c r="I18" s="681"/>
      <c r="J18" s="681"/>
      <c r="K18" s="682"/>
    </row>
    <row r="19" spans="1:11" ht="104.5" thickBot="1" x14ac:dyDescent="0.4">
      <c r="A19" s="672"/>
      <c r="B19" s="683" t="s">
        <v>1212</v>
      </c>
      <c r="C19" s="310">
        <v>2022</v>
      </c>
      <c r="D19" s="582">
        <v>0</v>
      </c>
      <c r="E19" s="583">
        <v>0</v>
      </c>
      <c r="F19" s="630"/>
      <c r="G19" s="582">
        <v>18000</v>
      </c>
      <c r="H19" s="674"/>
      <c r="I19" s="673" t="s">
        <v>361</v>
      </c>
      <c r="J19" s="673" t="s">
        <v>362</v>
      </c>
      <c r="K19" s="675"/>
    </row>
    <row r="20" spans="1:11" x14ac:dyDescent="0.35">
      <c r="A20" s="119"/>
      <c r="B20" s="596" t="s">
        <v>363</v>
      </c>
      <c r="C20" s="597"/>
      <c r="D20" s="598">
        <f>SUM(D9:D17,D19)</f>
        <v>69634.259999999995</v>
      </c>
      <c r="E20" s="599">
        <f>SUM(E9:E17,E19)</f>
        <v>69634.259999999995</v>
      </c>
      <c r="F20" s="599"/>
      <c r="G20" s="598">
        <f>SUM(G9:G17,G19)</f>
        <v>87634.26</v>
      </c>
      <c r="H20" s="600"/>
      <c r="I20" s="597"/>
      <c r="J20" s="597"/>
      <c r="K20" s="601"/>
    </row>
    <row r="21" spans="1:11" x14ac:dyDescent="0.35">
      <c r="A21" s="119"/>
      <c r="B21" s="602" t="s">
        <v>226</v>
      </c>
      <c r="C21" s="597"/>
      <c r="D21" s="598">
        <v>0</v>
      </c>
      <c r="E21" s="599">
        <v>0</v>
      </c>
      <c r="F21" s="599"/>
      <c r="G21" s="598">
        <v>0</v>
      </c>
      <c r="H21" s="600"/>
      <c r="I21" s="597"/>
      <c r="J21" s="597"/>
      <c r="K21" s="601"/>
    </row>
    <row r="22" spans="1:11" x14ac:dyDescent="0.35">
      <c r="A22" s="119"/>
      <c r="B22" s="602" t="s">
        <v>227</v>
      </c>
      <c r="C22" s="597"/>
      <c r="D22" s="598">
        <v>69634.259999999995</v>
      </c>
      <c r="E22" s="599">
        <v>69634.259999999995</v>
      </c>
      <c r="F22" s="599"/>
      <c r="G22" s="598">
        <v>87634.26</v>
      </c>
      <c r="H22" s="600"/>
      <c r="I22" s="597"/>
      <c r="J22" s="597"/>
      <c r="K22" s="601"/>
    </row>
  </sheetData>
  <mergeCells count="38">
    <mergeCell ref="E22:F22"/>
    <mergeCell ref="E8:F8"/>
    <mergeCell ref="E11:F11"/>
    <mergeCell ref="E12:F12"/>
    <mergeCell ref="E13:F13"/>
    <mergeCell ref="E14:F14"/>
    <mergeCell ref="E16:F16"/>
    <mergeCell ref="E17:F17"/>
    <mergeCell ref="E15:F15"/>
    <mergeCell ref="E19:F19"/>
    <mergeCell ref="E20:F20"/>
    <mergeCell ref="E21:F21"/>
    <mergeCell ref="E9:F9"/>
    <mergeCell ref="E10:F10"/>
    <mergeCell ref="I4:K4"/>
    <mergeCell ref="C5:E5"/>
    <mergeCell ref="F5:G5"/>
    <mergeCell ref="I5:K5"/>
    <mergeCell ref="A6:A7"/>
    <mergeCell ref="B6:B7"/>
    <mergeCell ref="C6:C7"/>
    <mergeCell ref="D6:G6"/>
    <mergeCell ref="H6:H7"/>
    <mergeCell ref="C4:E4"/>
    <mergeCell ref="F4:G4"/>
    <mergeCell ref="I6:I7"/>
    <mergeCell ref="J6:J7"/>
    <mergeCell ref="K6:K7"/>
    <mergeCell ref="E7:F7"/>
    <mergeCell ref="C1:E1"/>
    <mergeCell ref="F1:G1"/>
    <mergeCell ref="I1:K1"/>
    <mergeCell ref="C3:E3"/>
    <mergeCell ref="F3:G3"/>
    <mergeCell ref="I3:K3"/>
    <mergeCell ref="I2:K2"/>
    <mergeCell ref="C2:E2"/>
    <mergeCell ref="F2:G2"/>
  </mergeCells>
  <pageMargins left="0.7" right="0.7" top="0.75" bottom="0.75" header="0.3" footer="0.3"/>
  <pageSetup orientation="portrait" horizontalDpi="300" verticalDpi="300" r:id="rId1"/>
  <ignoredErrors>
    <ignoredError sqref="D7:G7"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8"/>
  <sheetViews>
    <sheetView zoomScale="50" zoomScaleNormal="50" workbookViewId="0">
      <pane ySplit="1" topLeftCell="A26" activePane="bottomLeft" state="frozen"/>
      <selection activeCell="E19" sqref="E19:F19"/>
      <selection pane="bottomLeft" activeCell="X28" sqref="X28"/>
    </sheetView>
  </sheetViews>
  <sheetFormatPr defaultColWidth="9.1796875" defaultRowHeight="14.5" x14ac:dyDescent="0.35"/>
  <cols>
    <col min="1" max="1" width="9.1796875" style="32"/>
    <col min="2" max="2" width="37.36328125" style="32" customWidth="1"/>
    <col min="3" max="4" width="8.6328125" style="32" customWidth="1"/>
    <col min="5" max="6" width="4.6328125" style="32" customWidth="1"/>
    <col min="7" max="7" width="8.6328125" style="32" customWidth="1"/>
    <col min="8" max="8" width="9.1796875" style="32" customWidth="1"/>
    <col min="9" max="9" width="10" style="32" customWidth="1"/>
    <col min="10" max="10" width="9.453125" style="32" customWidth="1"/>
    <col min="11" max="11" width="9.1796875" style="32"/>
    <col min="258" max="258" width="37.36328125" customWidth="1"/>
    <col min="259" max="259" width="8.453125" customWidth="1"/>
    <col min="260" max="260" width="6" customWidth="1"/>
    <col min="261" max="261" width="4.453125" customWidth="1"/>
    <col min="264" max="264" width="9.1796875" customWidth="1"/>
    <col min="265" max="265" width="10" customWidth="1"/>
    <col min="266" max="266" width="9.453125" customWidth="1"/>
    <col min="514" max="514" width="37.36328125" customWidth="1"/>
    <col min="515" max="515" width="8.453125" customWidth="1"/>
    <col min="516" max="516" width="6" customWidth="1"/>
    <col min="517" max="517" width="4.453125" customWidth="1"/>
    <col min="520" max="520" width="9.1796875" customWidth="1"/>
    <col min="521" max="521" width="10" customWidth="1"/>
    <col min="522" max="522" width="9.453125" customWidth="1"/>
    <col min="770" max="770" width="37.36328125" customWidth="1"/>
    <col min="771" max="771" width="8.453125" customWidth="1"/>
    <col min="772" max="772" width="6" customWidth="1"/>
    <col min="773" max="773" width="4.453125" customWidth="1"/>
    <col min="776" max="776" width="9.1796875" customWidth="1"/>
    <col min="777" max="777" width="10" customWidth="1"/>
    <col min="778" max="778" width="9.453125" customWidth="1"/>
    <col min="1026" max="1026" width="37.36328125" customWidth="1"/>
    <col min="1027" max="1027" width="8.453125" customWidth="1"/>
    <col min="1028" max="1028" width="6" customWidth="1"/>
    <col min="1029" max="1029" width="4.453125" customWidth="1"/>
    <col min="1032" max="1032" width="9.1796875" customWidth="1"/>
    <col min="1033" max="1033" width="10" customWidth="1"/>
    <col min="1034" max="1034" width="9.453125" customWidth="1"/>
    <col min="1282" max="1282" width="37.36328125" customWidth="1"/>
    <col min="1283" max="1283" width="8.453125" customWidth="1"/>
    <col min="1284" max="1284" width="6" customWidth="1"/>
    <col min="1285" max="1285" width="4.453125" customWidth="1"/>
    <col min="1288" max="1288" width="9.1796875" customWidth="1"/>
    <col min="1289" max="1289" width="10" customWidth="1"/>
    <col min="1290" max="1290" width="9.453125" customWidth="1"/>
    <col min="1538" max="1538" width="37.36328125" customWidth="1"/>
    <col min="1539" max="1539" width="8.453125" customWidth="1"/>
    <col min="1540" max="1540" width="6" customWidth="1"/>
    <col min="1541" max="1541" width="4.453125" customWidth="1"/>
    <col min="1544" max="1544" width="9.1796875" customWidth="1"/>
    <col min="1545" max="1545" width="10" customWidth="1"/>
    <col min="1546" max="1546" width="9.453125" customWidth="1"/>
    <col min="1794" max="1794" width="37.36328125" customWidth="1"/>
    <col min="1795" max="1795" width="8.453125" customWidth="1"/>
    <col min="1796" max="1796" width="6" customWidth="1"/>
    <col min="1797" max="1797" width="4.453125" customWidth="1"/>
    <col min="1800" max="1800" width="9.1796875" customWidth="1"/>
    <col min="1801" max="1801" width="10" customWidth="1"/>
    <col min="1802" max="1802" width="9.453125" customWidth="1"/>
    <col min="2050" max="2050" width="37.36328125" customWidth="1"/>
    <col min="2051" max="2051" width="8.453125" customWidth="1"/>
    <col min="2052" max="2052" width="6" customWidth="1"/>
    <col min="2053" max="2053" width="4.453125" customWidth="1"/>
    <col min="2056" max="2056" width="9.1796875" customWidth="1"/>
    <col min="2057" max="2057" width="10" customWidth="1"/>
    <col min="2058" max="2058" width="9.453125" customWidth="1"/>
    <col min="2306" max="2306" width="37.36328125" customWidth="1"/>
    <col min="2307" max="2307" width="8.453125" customWidth="1"/>
    <col min="2308" max="2308" width="6" customWidth="1"/>
    <col min="2309" max="2309" width="4.453125" customWidth="1"/>
    <col min="2312" max="2312" width="9.1796875" customWidth="1"/>
    <col min="2313" max="2313" width="10" customWidth="1"/>
    <col min="2314" max="2314" width="9.453125" customWidth="1"/>
    <col min="2562" max="2562" width="37.36328125" customWidth="1"/>
    <col min="2563" max="2563" width="8.453125" customWidth="1"/>
    <col min="2564" max="2564" width="6" customWidth="1"/>
    <col min="2565" max="2565" width="4.453125" customWidth="1"/>
    <col min="2568" max="2568" width="9.1796875" customWidth="1"/>
    <col min="2569" max="2569" width="10" customWidth="1"/>
    <col min="2570" max="2570" width="9.453125" customWidth="1"/>
    <col min="2818" max="2818" width="37.36328125" customWidth="1"/>
    <col min="2819" max="2819" width="8.453125" customWidth="1"/>
    <col min="2820" max="2820" width="6" customWidth="1"/>
    <col min="2821" max="2821" width="4.453125" customWidth="1"/>
    <col min="2824" max="2824" width="9.1796875" customWidth="1"/>
    <col min="2825" max="2825" width="10" customWidth="1"/>
    <col min="2826" max="2826" width="9.453125" customWidth="1"/>
    <col min="3074" max="3074" width="37.36328125" customWidth="1"/>
    <col min="3075" max="3075" width="8.453125" customWidth="1"/>
    <col min="3076" max="3076" width="6" customWidth="1"/>
    <col min="3077" max="3077" width="4.453125" customWidth="1"/>
    <col min="3080" max="3080" width="9.1796875" customWidth="1"/>
    <col min="3081" max="3081" width="10" customWidth="1"/>
    <col min="3082" max="3082" width="9.453125" customWidth="1"/>
    <col min="3330" max="3330" width="37.36328125" customWidth="1"/>
    <col min="3331" max="3331" width="8.453125" customWidth="1"/>
    <col min="3332" max="3332" width="6" customWidth="1"/>
    <col min="3333" max="3333" width="4.453125" customWidth="1"/>
    <col min="3336" max="3336" width="9.1796875" customWidth="1"/>
    <col min="3337" max="3337" width="10" customWidth="1"/>
    <col min="3338" max="3338" width="9.453125" customWidth="1"/>
    <col min="3586" max="3586" width="37.36328125" customWidth="1"/>
    <col min="3587" max="3587" width="8.453125" customWidth="1"/>
    <col min="3588" max="3588" width="6" customWidth="1"/>
    <col min="3589" max="3589" width="4.453125" customWidth="1"/>
    <col min="3592" max="3592" width="9.1796875" customWidth="1"/>
    <col min="3593" max="3593" width="10" customWidth="1"/>
    <col min="3594" max="3594" width="9.453125" customWidth="1"/>
    <col min="3842" max="3842" width="37.36328125" customWidth="1"/>
    <col min="3843" max="3843" width="8.453125" customWidth="1"/>
    <col min="3844" max="3844" width="6" customWidth="1"/>
    <col min="3845" max="3845" width="4.453125" customWidth="1"/>
    <col min="3848" max="3848" width="9.1796875" customWidth="1"/>
    <col min="3849" max="3849" width="10" customWidth="1"/>
    <col min="3850" max="3850" width="9.453125" customWidth="1"/>
    <col min="4098" max="4098" width="37.36328125" customWidth="1"/>
    <col min="4099" max="4099" width="8.453125" customWidth="1"/>
    <col min="4100" max="4100" width="6" customWidth="1"/>
    <col min="4101" max="4101" width="4.453125" customWidth="1"/>
    <col min="4104" max="4104" width="9.1796875" customWidth="1"/>
    <col min="4105" max="4105" width="10" customWidth="1"/>
    <col min="4106" max="4106" width="9.453125" customWidth="1"/>
    <col min="4354" max="4354" width="37.36328125" customWidth="1"/>
    <col min="4355" max="4355" width="8.453125" customWidth="1"/>
    <col min="4356" max="4356" width="6" customWidth="1"/>
    <col min="4357" max="4357" width="4.453125" customWidth="1"/>
    <col min="4360" max="4360" width="9.1796875" customWidth="1"/>
    <col min="4361" max="4361" width="10" customWidth="1"/>
    <col min="4362" max="4362" width="9.453125" customWidth="1"/>
    <col min="4610" max="4610" width="37.36328125" customWidth="1"/>
    <col min="4611" max="4611" width="8.453125" customWidth="1"/>
    <col min="4612" max="4612" width="6" customWidth="1"/>
    <col min="4613" max="4613" width="4.453125" customWidth="1"/>
    <col min="4616" max="4616" width="9.1796875" customWidth="1"/>
    <col min="4617" max="4617" width="10" customWidth="1"/>
    <col min="4618" max="4618" width="9.453125" customWidth="1"/>
    <col min="4866" max="4866" width="37.36328125" customWidth="1"/>
    <col min="4867" max="4867" width="8.453125" customWidth="1"/>
    <col min="4868" max="4868" width="6" customWidth="1"/>
    <col min="4869" max="4869" width="4.453125" customWidth="1"/>
    <col min="4872" max="4872" width="9.1796875" customWidth="1"/>
    <col min="4873" max="4873" width="10" customWidth="1"/>
    <col min="4874" max="4874" width="9.453125" customWidth="1"/>
    <col min="5122" max="5122" width="37.36328125" customWidth="1"/>
    <col min="5123" max="5123" width="8.453125" customWidth="1"/>
    <col min="5124" max="5124" width="6" customWidth="1"/>
    <col min="5125" max="5125" width="4.453125" customWidth="1"/>
    <col min="5128" max="5128" width="9.1796875" customWidth="1"/>
    <col min="5129" max="5129" width="10" customWidth="1"/>
    <col min="5130" max="5130" width="9.453125" customWidth="1"/>
    <col min="5378" max="5378" width="37.36328125" customWidth="1"/>
    <col min="5379" max="5379" width="8.453125" customWidth="1"/>
    <col min="5380" max="5380" width="6" customWidth="1"/>
    <col min="5381" max="5381" width="4.453125" customWidth="1"/>
    <col min="5384" max="5384" width="9.1796875" customWidth="1"/>
    <col min="5385" max="5385" width="10" customWidth="1"/>
    <col min="5386" max="5386" width="9.453125" customWidth="1"/>
    <col min="5634" max="5634" width="37.36328125" customWidth="1"/>
    <col min="5635" max="5635" width="8.453125" customWidth="1"/>
    <col min="5636" max="5636" width="6" customWidth="1"/>
    <col min="5637" max="5637" width="4.453125" customWidth="1"/>
    <col min="5640" max="5640" width="9.1796875" customWidth="1"/>
    <col min="5641" max="5641" width="10" customWidth="1"/>
    <col min="5642" max="5642" width="9.453125" customWidth="1"/>
    <col min="5890" max="5890" width="37.36328125" customWidth="1"/>
    <col min="5891" max="5891" width="8.453125" customWidth="1"/>
    <col min="5892" max="5892" width="6" customWidth="1"/>
    <col min="5893" max="5893" width="4.453125" customWidth="1"/>
    <col min="5896" max="5896" width="9.1796875" customWidth="1"/>
    <col min="5897" max="5897" width="10" customWidth="1"/>
    <col min="5898" max="5898" width="9.453125" customWidth="1"/>
    <col min="6146" max="6146" width="37.36328125" customWidth="1"/>
    <col min="6147" max="6147" width="8.453125" customWidth="1"/>
    <col min="6148" max="6148" width="6" customWidth="1"/>
    <col min="6149" max="6149" width="4.453125" customWidth="1"/>
    <col min="6152" max="6152" width="9.1796875" customWidth="1"/>
    <col min="6153" max="6153" width="10" customWidth="1"/>
    <col min="6154" max="6154" width="9.453125" customWidth="1"/>
    <col min="6402" max="6402" width="37.36328125" customWidth="1"/>
    <col min="6403" max="6403" width="8.453125" customWidth="1"/>
    <col min="6404" max="6404" width="6" customWidth="1"/>
    <col min="6405" max="6405" width="4.453125" customWidth="1"/>
    <col min="6408" max="6408" width="9.1796875" customWidth="1"/>
    <col min="6409" max="6409" width="10" customWidth="1"/>
    <col min="6410" max="6410" width="9.453125" customWidth="1"/>
    <col min="6658" max="6658" width="37.36328125" customWidth="1"/>
    <col min="6659" max="6659" width="8.453125" customWidth="1"/>
    <col min="6660" max="6660" width="6" customWidth="1"/>
    <col min="6661" max="6661" width="4.453125" customWidth="1"/>
    <col min="6664" max="6664" width="9.1796875" customWidth="1"/>
    <col min="6665" max="6665" width="10" customWidth="1"/>
    <col min="6666" max="6666" width="9.453125" customWidth="1"/>
    <col min="6914" max="6914" width="37.36328125" customWidth="1"/>
    <col min="6915" max="6915" width="8.453125" customWidth="1"/>
    <col min="6916" max="6916" width="6" customWidth="1"/>
    <col min="6917" max="6917" width="4.453125" customWidth="1"/>
    <col min="6920" max="6920" width="9.1796875" customWidth="1"/>
    <col min="6921" max="6921" width="10" customWidth="1"/>
    <col min="6922" max="6922" width="9.453125" customWidth="1"/>
    <col min="7170" max="7170" width="37.36328125" customWidth="1"/>
    <col min="7171" max="7171" width="8.453125" customWidth="1"/>
    <col min="7172" max="7172" width="6" customWidth="1"/>
    <col min="7173" max="7173" width="4.453125" customWidth="1"/>
    <col min="7176" max="7176" width="9.1796875" customWidth="1"/>
    <col min="7177" max="7177" width="10" customWidth="1"/>
    <col min="7178" max="7178" width="9.453125" customWidth="1"/>
    <col min="7426" max="7426" width="37.36328125" customWidth="1"/>
    <col min="7427" max="7427" width="8.453125" customWidth="1"/>
    <col min="7428" max="7428" width="6" customWidth="1"/>
    <col min="7429" max="7429" width="4.453125" customWidth="1"/>
    <col min="7432" max="7432" width="9.1796875" customWidth="1"/>
    <col min="7433" max="7433" width="10" customWidth="1"/>
    <col min="7434" max="7434" width="9.453125" customWidth="1"/>
    <col min="7682" max="7682" width="37.36328125" customWidth="1"/>
    <col min="7683" max="7683" width="8.453125" customWidth="1"/>
    <col min="7684" max="7684" width="6" customWidth="1"/>
    <col min="7685" max="7685" width="4.453125" customWidth="1"/>
    <col min="7688" max="7688" width="9.1796875" customWidth="1"/>
    <col min="7689" max="7689" width="10" customWidth="1"/>
    <col min="7690" max="7690" width="9.453125" customWidth="1"/>
    <col min="7938" max="7938" width="37.36328125" customWidth="1"/>
    <col min="7939" max="7939" width="8.453125" customWidth="1"/>
    <col min="7940" max="7940" width="6" customWidth="1"/>
    <col min="7941" max="7941" width="4.453125" customWidth="1"/>
    <col min="7944" max="7944" width="9.1796875" customWidth="1"/>
    <col min="7945" max="7945" width="10" customWidth="1"/>
    <col min="7946" max="7946" width="9.453125" customWidth="1"/>
    <col min="8194" max="8194" width="37.36328125" customWidth="1"/>
    <col min="8195" max="8195" width="8.453125" customWidth="1"/>
    <col min="8196" max="8196" width="6" customWidth="1"/>
    <col min="8197" max="8197" width="4.453125" customWidth="1"/>
    <col min="8200" max="8200" width="9.1796875" customWidth="1"/>
    <col min="8201" max="8201" width="10" customWidth="1"/>
    <col min="8202" max="8202" width="9.453125" customWidth="1"/>
    <col min="8450" max="8450" width="37.36328125" customWidth="1"/>
    <col min="8451" max="8451" width="8.453125" customWidth="1"/>
    <col min="8452" max="8452" width="6" customWidth="1"/>
    <col min="8453" max="8453" width="4.453125" customWidth="1"/>
    <col min="8456" max="8456" width="9.1796875" customWidth="1"/>
    <col min="8457" max="8457" width="10" customWidth="1"/>
    <col min="8458" max="8458" width="9.453125" customWidth="1"/>
    <col min="8706" max="8706" width="37.36328125" customWidth="1"/>
    <col min="8707" max="8707" width="8.453125" customWidth="1"/>
    <col min="8708" max="8708" width="6" customWidth="1"/>
    <col min="8709" max="8709" width="4.453125" customWidth="1"/>
    <col min="8712" max="8712" width="9.1796875" customWidth="1"/>
    <col min="8713" max="8713" width="10" customWidth="1"/>
    <col min="8714" max="8714" width="9.453125" customWidth="1"/>
    <col min="8962" max="8962" width="37.36328125" customWidth="1"/>
    <col min="8963" max="8963" width="8.453125" customWidth="1"/>
    <col min="8964" max="8964" width="6" customWidth="1"/>
    <col min="8965" max="8965" width="4.453125" customWidth="1"/>
    <col min="8968" max="8968" width="9.1796875" customWidth="1"/>
    <col min="8969" max="8969" width="10" customWidth="1"/>
    <col min="8970" max="8970" width="9.453125" customWidth="1"/>
    <col min="9218" max="9218" width="37.36328125" customWidth="1"/>
    <col min="9219" max="9219" width="8.453125" customWidth="1"/>
    <col min="9220" max="9220" width="6" customWidth="1"/>
    <col min="9221" max="9221" width="4.453125" customWidth="1"/>
    <col min="9224" max="9224" width="9.1796875" customWidth="1"/>
    <col min="9225" max="9225" width="10" customWidth="1"/>
    <col min="9226" max="9226" width="9.453125" customWidth="1"/>
    <col min="9474" max="9474" width="37.36328125" customWidth="1"/>
    <col min="9475" max="9475" width="8.453125" customWidth="1"/>
    <col min="9476" max="9476" width="6" customWidth="1"/>
    <col min="9477" max="9477" width="4.453125" customWidth="1"/>
    <col min="9480" max="9480" width="9.1796875" customWidth="1"/>
    <col min="9481" max="9481" width="10" customWidth="1"/>
    <col min="9482" max="9482" width="9.453125" customWidth="1"/>
    <col min="9730" max="9730" width="37.36328125" customWidth="1"/>
    <col min="9731" max="9731" width="8.453125" customWidth="1"/>
    <col min="9732" max="9732" width="6" customWidth="1"/>
    <col min="9733" max="9733" width="4.453125" customWidth="1"/>
    <col min="9736" max="9736" width="9.1796875" customWidth="1"/>
    <col min="9737" max="9737" width="10" customWidth="1"/>
    <col min="9738" max="9738" width="9.453125" customWidth="1"/>
    <col min="9986" max="9986" width="37.36328125" customWidth="1"/>
    <col min="9987" max="9987" width="8.453125" customWidth="1"/>
    <col min="9988" max="9988" width="6" customWidth="1"/>
    <col min="9989" max="9989" width="4.453125" customWidth="1"/>
    <col min="9992" max="9992" width="9.1796875" customWidth="1"/>
    <col min="9993" max="9993" width="10" customWidth="1"/>
    <col min="9994" max="9994" width="9.453125" customWidth="1"/>
    <col min="10242" max="10242" width="37.36328125" customWidth="1"/>
    <col min="10243" max="10243" width="8.453125" customWidth="1"/>
    <col min="10244" max="10244" width="6" customWidth="1"/>
    <col min="10245" max="10245" width="4.453125" customWidth="1"/>
    <col min="10248" max="10248" width="9.1796875" customWidth="1"/>
    <col min="10249" max="10249" width="10" customWidth="1"/>
    <col min="10250" max="10250" width="9.453125" customWidth="1"/>
    <col min="10498" max="10498" width="37.36328125" customWidth="1"/>
    <col min="10499" max="10499" width="8.453125" customWidth="1"/>
    <col min="10500" max="10500" width="6" customWidth="1"/>
    <col min="10501" max="10501" width="4.453125" customWidth="1"/>
    <col min="10504" max="10504" width="9.1796875" customWidth="1"/>
    <col min="10505" max="10505" width="10" customWidth="1"/>
    <col min="10506" max="10506" width="9.453125" customWidth="1"/>
    <col min="10754" max="10754" width="37.36328125" customWidth="1"/>
    <col min="10755" max="10755" width="8.453125" customWidth="1"/>
    <col min="10756" max="10756" width="6" customWidth="1"/>
    <col min="10757" max="10757" width="4.453125" customWidth="1"/>
    <col min="10760" max="10760" width="9.1796875" customWidth="1"/>
    <col min="10761" max="10761" width="10" customWidth="1"/>
    <col min="10762" max="10762" width="9.453125" customWidth="1"/>
    <col min="11010" max="11010" width="37.36328125" customWidth="1"/>
    <col min="11011" max="11011" width="8.453125" customWidth="1"/>
    <col min="11012" max="11012" width="6" customWidth="1"/>
    <col min="11013" max="11013" width="4.453125" customWidth="1"/>
    <col min="11016" max="11016" width="9.1796875" customWidth="1"/>
    <col min="11017" max="11017" width="10" customWidth="1"/>
    <col min="11018" max="11018" width="9.453125" customWidth="1"/>
    <col min="11266" max="11266" width="37.36328125" customWidth="1"/>
    <col min="11267" max="11267" width="8.453125" customWidth="1"/>
    <col min="11268" max="11268" width="6" customWidth="1"/>
    <col min="11269" max="11269" width="4.453125" customWidth="1"/>
    <col min="11272" max="11272" width="9.1796875" customWidth="1"/>
    <col min="11273" max="11273" width="10" customWidth="1"/>
    <col min="11274" max="11274" width="9.453125" customWidth="1"/>
    <col min="11522" max="11522" width="37.36328125" customWidth="1"/>
    <col min="11523" max="11523" width="8.453125" customWidth="1"/>
    <col min="11524" max="11524" width="6" customWidth="1"/>
    <col min="11525" max="11525" width="4.453125" customWidth="1"/>
    <col min="11528" max="11528" width="9.1796875" customWidth="1"/>
    <col min="11529" max="11529" width="10" customWidth="1"/>
    <col min="11530" max="11530" width="9.453125" customWidth="1"/>
    <col min="11778" max="11778" width="37.36328125" customWidth="1"/>
    <col min="11779" max="11779" width="8.453125" customWidth="1"/>
    <col min="11780" max="11780" width="6" customWidth="1"/>
    <col min="11781" max="11781" width="4.453125" customWidth="1"/>
    <col min="11784" max="11784" width="9.1796875" customWidth="1"/>
    <col min="11785" max="11785" width="10" customWidth="1"/>
    <col min="11786" max="11786" width="9.453125" customWidth="1"/>
    <col min="12034" max="12034" width="37.36328125" customWidth="1"/>
    <col min="12035" max="12035" width="8.453125" customWidth="1"/>
    <col min="12036" max="12036" width="6" customWidth="1"/>
    <col min="12037" max="12037" width="4.453125" customWidth="1"/>
    <col min="12040" max="12040" width="9.1796875" customWidth="1"/>
    <col min="12041" max="12041" width="10" customWidth="1"/>
    <col min="12042" max="12042" width="9.453125" customWidth="1"/>
    <col min="12290" max="12290" width="37.36328125" customWidth="1"/>
    <col min="12291" max="12291" width="8.453125" customWidth="1"/>
    <col min="12292" max="12292" width="6" customWidth="1"/>
    <col min="12293" max="12293" width="4.453125" customWidth="1"/>
    <col min="12296" max="12296" width="9.1796875" customWidth="1"/>
    <col min="12297" max="12297" width="10" customWidth="1"/>
    <col min="12298" max="12298" width="9.453125" customWidth="1"/>
    <col min="12546" max="12546" width="37.36328125" customWidth="1"/>
    <col min="12547" max="12547" width="8.453125" customWidth="1"/>
    <col min="12548" max="12548" width="6" customWidth="1"/>
    <col min="12549" max="12549" width="4.453125" customWidth="1"/>
    <col min="12552" max="12552" width="9.1796875" customWidth="1"/>
    <col min="12553" max="12553" width="10" customWidth="1"/>
    <col min="12554" max="12554" width="9.453125" customWidth="1"/>
    <col min="12802" max="12802" width="37.36328125" customWidth="1"/>
    <col min="12803" max="12803" width="8.453125" customWidth="1"/>
    <col min="12804" max="12804" width="6" customWidth="1"/>
    <col min="12805" max="12805" width="4.453125" customWidth="1"/>
    <col min="12808" max="12808" width="9.1796875" customWidth="1"/>
    <col min="12809" max="12809" width="10" customWidth="1"/>
    <col min="12810" max="12810" width="9.453125" customWidth="1"/>
    <col min="13058" max="13058" width="37.36328125" customWidth="1"/>
    <col min="13059" max="13059" width="8.453125" customWidth="1"/>
    <col min="13060" max="13060" width="6" customWidth="1"/>
    <col min="13061" max="13061" width="4.453125" customWidth="1"/>
    <col min="13064" max="13064" width="9.1796875" customWidth="1"/>
    <col min="13065" max="13065" width="10" customWidth="1"/>
    <col min="13066" max="13066" width="9.453125" customWidth="1"/>
    <col min="13314" max="13314" width="37.36328125" customWidth="1"/>
    <col min="13315" max="13315" width="8.453125" customWidth="1"/>
    <col min="13316" max="13316" width="6" customWidth="1"/>
    <col min="13317" max="13317" width="4.453125" customWidth="1"/>
    <col min="13320" max="13320" width="9.1796875" customWidth="1"/>
    <col min="13321" max="13321" width="10" customWidth="1"/>
    <col min="13322" max="13322" width="9.453125" customWidth="1"/>
    <col min="13570" max="13570" width="37.36328125" customWidth="1"/>
    <col min="13571" max="13571" width="8.453125" customWidth="1"/>
    <col min="13572" max="13572" width="6" customWidth="1"/>
    <col min="13573" max="13573" width="4.453125" customWidth="1"/>
    <col min="13576" max="13576" width="9.1796875" customWidth="1"/>
    <col min="13577" max="13577" width="10" customWidth="1"/>
    <col min="13578" max="13578" width="9.453125" customWidth="1"/>
    <col min="13826" max="13826" width="37.36328125" customWidth="1"/>
    <col min="13827" max="13827" width="8.453125" customWidth="1"/>
    <col min="13828" max="13828" width="6" customWidth="1"/>
    <col min="13829" max="13829" width="4.453125" customWidth="1"/>
    <col min="13832" max="13832" width="9.1796875" customWidth="1"/>
    <col min="13833" max="13833" width="10" customWidth="1"/>
    <col min="13834" max="13834" width="9.453125" customWidth="1"/>
    <col min="14082" max="14082" width="37.36328125" customWidth="1"/>
    <col min="14083" max="14083" width="8.453125" customWidth="1"/>
    <col min="14084" max="14084" width="6" customWidth="1"/>
    <col min="14085" max="14085" width="4.453125" customWidth="1"/>
    <col min="14088" max="14088" width="9.1796875" customWidth="1"/>
    <col min="14089" max="14089" width="10" customWidth="1"/>
    <col min="14090" max="14090" width="9.453125" customWidth="1"/>
    <col min="14338" max="14338" width="37.36328125" customWidth="1"/>
    <col min="14339" max="14339" width="8.453125" customWidth="1"/>
    <col min="14340" max="14340" width="6" customWidth="1"/>
    <col min="14341" max="14341" width="4.453125" customWidth="1"/>
    <col min="14344" max="14344" width="9.1796875" customWidth="1"/>
    <col min="14345" max="14345" width="10" customWidth="1"/>
    <col min="14346" max="14346" width="9.453125" customWidth="1"/>
    <col min="14594" max="14594" width="37.36328125" customWidth="1"/>
    <col min="14595" max="14595" width="8.453125" customWidth="1"/>
    <col min="14596" max="14596" width="6" customWidth="1"/>
    <col min="14597" max="14597" width="4.453125" customWidth="1"/>
    <col min="14600" max="14600" width="9.1796875" customWidth="1"/>
    <col min="14601" max="14601" width="10" customWidth="1"/>
    <col min="14602" max="14602" width="9.453125" customWidth="1"/>
    <col min="14850" max="14850" width="37.36328125" customWidth="1"/>
    <col min="14851" max="14851" width="8.453125" customWidth="1"/>
    <col min="14852" max="14852" width="6" customWidth="1"/>
    <col min="14853" max="14853" width="4.453125" customWidth="1"/>
    <col min="14856" max="14856" width="9.1796875" customWidth="1"/>
    <col min="14857" max="14857" width="10" customWidth="1"/>
    <col min="14858" max="14858" width="9.453125" customWidth="1"/>
    <col min="15106" max="15106" width="37.36328125" customWidth="1"/>
    <col min="15107" max="15107" width="8.453125" customWidth="1"/>
    <col min="15108" max="15108" width="6" customWidth="1"/>
    <col min="15109" max="15109" width="4.453125" customWidth="1"/>
    <col min="15112" max="15112" width="9.1796875" customWidth="1"/>
    <col min="15113" max="15113" width="10" customWidth="1"/>
    <col min="15114" max="15114" width="9.453125" customWidth="1"/>
    <col min="15362" max="15362" width="37.36328125" customWidth="1"/>
    <col min="15363" max="15363" width="8.453125" customWidth="1"/>
    <col min="15364" max="15364" width="6" customWidth="1"/>
    <col min="15365" max="15365" width="4.453125" customWidth="1"/>
    <col min="15368" max="15368" width="9.1796875" customWidth="1"/>
    <col min="15369" max="15369" width="10" customWidth="1"/>
    <col min="15370" max="15370" width="9.453125" customWidth="1"/>
    <col min="15618" max="15618" width="37.36328125" customWidth="1"/>
    <col min="15619" max="15619" width="8.453125" customWidth="1"/>
    <col min="15620" max="15620" width="6" customWidth="1"/>
    <col min="15621" max="15621" width="4.453125" customWidth="1"/>
    <col min="15624" max="15624" width="9.1796875" customWidth="1"/>
    <col min="15625" max="15625" width="10" customWidth="1"/>
    <col min="15626" max="15626" width="9.453125" customWidth="1"/>
    <col min="15874" max="15874" width="37.36328125" customWidth="1"/>
    <col min="15875" max="15875" width="8.453125" customWidth="1"/>
    <col min="15876" max="15876" width="6" customWidth="1"/>
    <col min="15877" max="15877" width="4.453125" customWidth="1"/>
    <col min="15880" max="15880" width="9.1796875" customWidth="1"/>
    <col min="15881" max="15881" width="10" customWidth="1"/>
    <col min="15882" max="15882" width="9.453125" customWidth="1"/>
    <col min="16130" max="16130" width="37.36328125" customWidth="1"/>
    <col min="16131" max="16131" width="8.453125" customWidth="1"/>
    <col min="16132" max="16132" width="6" customWidth="1"/>
    <col min="16133" max="16133" width="4.453125" customWidth="1"/>
    <col min="16136" max="16136" width="9.1796875" customWidth="1"/>
    <col min="16137" max="16137" width="10" customWidth="1"/>
    <col min="16138" max="16138" width="9.453125" customWidth="1"/>
  </cols>
  <sheetData>
    <row r="1" spans="1:11" ht="40.25" customHeight="1" thickBot="1" x14ac:dyDescent="0.4">
      <c r="A1" s="73" t="s">
        <v>922</v>
      </c>
      <c r="B1" s="92" t="s">
        <v>101</v>
      </c>
      <c r="C1" s="381" t="s">
        <v>955</v>
      </c>
      <c r="D1" s="382"/>
      <c r="E1" s="383"/>
      <c r="F1" s="381" t="s">
        <v>956</v>
      </c>
      <c r="G1" s="383"/>
      <c r="H1" s="182" t="s">
        <v>967</v>
      </c>
      <c r="I1" s="381" t="s">
        <v>19</v>
      </c>
      <c r="J1" s="382"/>
      <c r="K1" s="383"/>
    </row>
    <row r="2" spans="1:11" ht="16.25" customHeight="1" thickBot="1" x14ac:dyDescent="0.4">
      <c r="A2" s="38"/>
      <c r="B2" s="50" t="s">
        <v>365</v>
      </c>
      <c r="C2" s="51"/>
      <c r="D2" s="51"/>
      <c r="E2" s="51"/>
      <c r="F2" s="51"/>
      <c r="G2" s="51"/>
      <c r="H2" s="51"/>
      <c r="I2" s="51"/>
      <c r="J2" s="51"/>
      <c r="K2" s="52"/>
    </row>
    <row r="3" spans="1:11" ht="15.75" customHeight="1" thickBot="1" x14ac:dyDescent="0.4">
      <c r="A3" s="35"/>
      <c r="B3" s="36" t="s">
        <v>366</v>
      </c>
      <c r="C3" s="357"/>
      <c r="D3" s="359"/>
      <c r="E3" s="358"/>
      <c r="F3" s="357"/>
      <c r="G3" s="358"/>
      <c r="H3" s="43"/>
      <c r="I3" s="357"/>
      <c r="J3" s="359"/>
      <c r="K3" s="358"/>
    </row>
    <row r="4" spans="1:11" ht="15.75" customHeight="1" thickBot="1" x14ac:dyDescent="0.4">
      <c r="A4" s="35"/>
      <c r="B4" s="37" t="s">
        <v>230</v>
      </c>
      <c r="C4" s="357" t="s">
        <v>27</v>
      </c>
      <c r="D4" s="359"/>
      <c r="E4" s="358"/>
      <c r="F4" s="357"/>
      <c r="G4" s="358"/>
      <c r="H4" s="43"/>
      <c r="I4" s="357"/>
      <c r="J4" s="359"/>
      <c r="K4" s="358"/>
    </row>
    <row r="5" spans="1:11" ht="32.25" customHeight="1" thickBot="1" x14ac:dyDescent="0.4">
      <c r="A5" s="352"/>
      <c r="B5" s="352" t="s">
        <v>30</v>
      </c>
      <c r="C5" s="352" t="s">
        <v>348</v>
      </c>
      <c r="D5" s="368" t="s">
        <v>32</v>
      </c>
      <c r="E5" s="369"/>
      <c r="F5" s="369"/>
      <c r="G5" s="370"/>
      <c r="H5" s="352" t="s">
        <v>33</v>
      </c>
      <c r="I5" s="352" t="s">
        <v>34</v>
      </c>
      <c r="J5" s="352" t="s">
        <v>35</v>
      </c>
      <c r="K5" s="352" t="s">
        <v>247</v>
      </c>
    </row>
    <row r="6" spans="1:11" ht="17.25" customHeight="1" thickBot="1" x14ac:dyDescent="0.4">
      <c r="A6" s="353"/>
      <c r="B6" s="353"/>
      <c r="C6" s="353"/>
      <c r="D6" s="209" t="s">
        <v>952</v>
      </c>
      <c r="E6" s="371" t="s">
        <v>953</v>
      </c>
      <c r="F6" s="370"/>
      <c r="G6" s="209" t="s">
        <v>954</v>
      </c>
      <c r="H6" s="353"/>
      <c r="I6" s="353"/>
      <c r="J6" s="353"/>
      <c r="K6" s="353"/>
    </row>
    <row r="7" spans="1:11" ht="27" customHeight="1" thickBot="1" x14ac:dyDescent="0.4">
      <c r="A7" s="45"/>
      <c r="B7" s="44" t="s">
        <v>367</v>
      </c>
      <c r="C7" s="40"/>
      <c r="D7" s="41"/>
      <c r="E7" s="41"/>
      <c r="F7" s="41"/>
      <c r="G7" s="41"/>
      <c r="H7" s="41"/>
      <c r="I7" s="41"/>
      <c r="J7" s="41"/>
      <c r="K7" s="42"/>
    </row>
    <row r="8" spans="1:11" ht="49.5" customHeight="1" thickBot="1" x14ac:dyDescent="0.4">
      <c r="A8" s="6"/>
      <c r="B8" s="56" t="s">
        <v>368</v>
      </c>
      <c r="C8" s="310">
        <v>2023</v>
      </c>
      <c r="D8" s="582">
        <v>22944</v>
      </c>
      <c r="E8" s="583">
        <v>22944</v>
      </c>
      <c r="F8" s="630"/>
      <c r="G8" s="582">
        <v>22944</v>
      </c>
      <c r="H8" s="56"/>
      <c r="I8" s="56" t="s">
        <v>369</v>
      </c>
      <c r="J8" s="56" t="s">
        <v>370</v>
      </c>
      <c r="K8" s="56"/>
    </row>
    <row r="9" spans="1:11" ht="65.5" thickBot="1" x14ac:dyDescent="0.4">
      <c r="A9" s="6"/>
      <c r="B9" s="56" t="s">
        <v>371</v>
      </c>
      <c r="C9" s="310" t="s">
        <v>4</v>
      </c>
      <c r="D9" s="582">
        <v>0</v>
      </c>
      <c r="E9" s="583">
        <v>0</v>
      </c>
      <c r="F9" s="630"/>
      <c r="G9" s="582">
        <v>0</v>
      </c>
      <c r="H9" s="56"/>
      <c r="I9" s="56" t="s">
        <v>372</v>
      </c>
      <c r="J9" s="56" t="s">
        <v>856</v>
      </c>
      <c r="K9" s="56"/>
    </row>
    <row r="10" spans="1:11" ht="65.5" thickBot="1" x14ac:dyDescent="0.4">
      <c r="A10" s="6"/>
      <c r="B10" s="56" t="s">
        <v>709</v>
      </c>
      <c r="C10" s="310" t="s">
        <v>4</v>
      </c>
      <c r="D10" s="582">
        <v>0</v>
      </c>
      <c r="E10" s="639">
        <v>0</v>
      </c>
      <c r="F10" s="630"/>
      <c r="G10" s="582">
        <v>0</v>
      </c>
      <c r="H10" s="56"/>
      <c r="I10" s="56" t="s">
        <v>325</v>
      </c>
      <c r="J10" s="56" t="s">
        <v>856</v>
      </c>
      <c r="K10" s="56"/>
    </row>
    <row r="11" spans="1:11" ht="52.5" thickBot="1" x14ac:dyDescent="0.4">
      <c r="A11" s="6"/>
      <c r="B11" s="56" t="s">
        <v>374</v>
      </c>
      <c r="C11" s="310">
        <v>2021</v>
      </c>
      <c r="D11" s="582">
        <v>4400</v>
      </c>
      <c r="E11" s="583">
        <v>4400</v>
      </c>
      <c r="F11" s="630"/>
      <c r="G11" s="582">
        <v>4400</v>
      </c>
      <c r="H11" s="56"/>
      <c r="I11" s="56" t="s">
        <v>134</v>
      </c>
      <c r="J11" s="56" t="s">
        <v>1213</v>
      </c>
      <c r="K11" s="56"/>
    </row>
    <row r="12" spans="1:11" ht="26.5" thickBot="1" x14ac:dyDescent="0.4">
      <c r="A12" s="45"/>
      <c r="B12" s="44" t="s">
        <v>375</v>
      </c>
      <c r="C12" s="259"/>
      <c r="D12" s="286"/>
      <c r="E12" s="286"/>
      <c r="F12" s="286"/>
      <c r="G12" s="286"/>
      <c r="H12" s="41"/>
      <c r="I12" s="41"/>
      <c r="J12" s="41"/>
      <c r="K12" s="42"/>
    </row>
    <row r="13" spans="1:11" ht="102" customHeight="1" thickBot="1" x14ac:dyDescent="0.4">
      <c r="A13" s="6"/>
      <c r="B13" s="56" t="s">
        <v>1214</v>
      </c>
      <c r="C13" s="310">
        <v>2022</v>
      </c>
      <c r="D13" s="582">
        <v>20000</v>
      </c>
      <c r="E13" s="583">
        <v>0</v>
      </c>
      <c r="F13" s="630"/>
      <c r="G13" s="582">
        <v>0</v>
      </c>
      <c r="H13" s="56"/>
      <c r="I13" s="56" t="s">
        <v>376</v>
      </c>
      <c r="J13" s="56" t="s">
        <v>377</v>
      </c>
      <c r="K13" s="56"/>
    </row>
    <row r="14" spans="1:11" ht="76.25" customHeight="1" thickBot="1" x14ac:dyDescent="0.4">
      <c r="A14" s="6"/>
      <c r="B14" s="56" t="s">
        <v>1215</v>
      </c>
      <c r="C14" s="310">
        <v>2022</v>
      </c>
      <c r="D14" s="582">
        <v>4400</v>
      </c>
      <c r="E14" s="583">
        <v>4400</v>
      </c>
      <c r="F14" s="630"/>
      <c r="G14" s="582">
        <v>4400</v>
      </c>
      <c r="H14" s="56"/>
      <c r="I14" s="56" t="s">
        <v>850</v>
      </c>
      <c r="J14" s="56" t="s">
        <v>1216</v>
      </c>
      <c r="K14" s="56"/>
    </row>
    <row r="15" spans="1:11" ht="65.5" customHeight="1" thickBot="1" x14ac:dyDescent="0.4">
      <c r="A15" s="6"/>
      <c r="B15" s="56" t="s">
        <v>379</v>
      </c>
      <c r="C15" s="310">
        <v>2022</v>
      </c>
      <c r="D15" s="582">
        <v>6400</v>
      </c>
      <c r="E15" s="583">
        <v>6400</v>
      </c>
      <c r="F15" s="630"/>
      <c r="G15" s="582">
        <v>6400</v>
      </c>
      <c r="H15" s="56"/>
      <c r="I15" s="56" t="s">
        <v>850</v>
      </c>
      <c r="J15" s="56" t="s">
        <v>378</v>
      </c>
      <c r="K15" s="56"/>
    </row>
    <row r="16" spans="1:11" ht="53" thickBot="1" x14ac:dyDescent="0.4">
      <c r="A16" s="45"/>
      <c r="B16" s="46" t="s">
        <v>380</v>
      </c>
      <c r="C16" s="259"/>
      <c r="D16" s="286"/>
      <c r="E16" s="286"/>
      <c r="F16" s="286"/>
      <c r="G16" s="286"/>
      <c r="H16" s="41"/>
      <c r="I16" s="41"/>
      <c r="J16" s="41"/>
      <c r="K16" s="42"/>
    </row>
    <row r="17" spans="1:26" ht="125.25" customHeight="1" thickBot="1" x14ac:dyDescent="0.4">
      <c r="A17" s="6"/>
      <c r="B17" s="56" t="s">
        <v>381</v>
      </c>
      <c r="C17" s="310">
        <v>2022</v>
      </c>
      <c r="D17" s="582">
        <v>28153.439999999999</v>
      </c>
      <c r="E17" s="583">
        <v>28153.439999999999</v>
      </c>
      <c r="F17" s="630"/>
      <c r="G17" s="582">
        <v>28153.439999999999</v>
      </c>
      <c r="H17" s="56"/>
      <c r="I17" s="56" t="s">
        <v>134</v>
      </c>
      <c r="J17" s="56" t="s">
        <v>382</v>
      </c>
      <c r="K17" s="56"/>
    </row>
    <row r="18" spans="1:26" ht="65.5" thickBot="1" x14ac:dyDescent="0.4">
      <c r="A18" s="6"/>
      <c r="B18" s="56" t="s">
        <v>383</v>
      </c>
      <c r="C18" s="310">
        <v>2022</v>
      </c>
      <c r="D18" s="582">
        <v>14076.72</v>
      </c>
      <c r="E18" s="583">
        <v>14076.72</v>
      </c>
      <c r="F18" s="630"/>
      <c r="G18" s="582">
        <v>14076.72</v>
      </c>
      <c r="H18" s="56"/>
      <c r="I18" s="56" t="s">
        <v>134</v>
      </c>
      <c r="J18" s="56" t="s">
        <v>384</v>
      </c>
      <c r="K18" s="56"/>
    </row>
    <row r="19" spans="1:26" ht="39.5" thickBot="1" x14ac:dyDescent="0.4">
      <c r="A19" s="6"/>
      <c r="B19" s="56" t="s">
        <v>385</v>
      </c>
      <c r="C19" s="684">
        <v>2022</v>
      </c>
      <c r="D19" s="644">
        <v>4830</v>
      </c>
      <c r="E19" s="583">
        <v>4830</v>
      </c>
      <c r="F19" s="630"/>
      <c r="G19" s="644">
        <v>4830</v>
      </c>
      <c r="H19" s="504"/>
      <c r="I19" s="56" t="s">
        <v>134</v>
      </c>
      <c r="J19" s="56" t="s">
        <v>373</v>
      </c>
      <c r="K19" s="56"/>
    </row>
    <row r="20" spans="1:26" ht="65.5" thickBot="1" x14ac:dyDescent="0.4">
      <c r="A20" s="6"/>
      <c r="B20" s="56" t="s">
        <v>386</v>
      </c>
      <c r="C20" s="684">
        <v>2022</v>
      </c>
      <c r="D20" s="644">
        <v>4830</v>
      </c>
      <c r="E20" s="583">
        <v>4830</v>
      </c>
      <c r="F20" s="630"/>
      <c r="G20" s="644">
        <v>4830</v>
      </c>
      <c r="H20" s="504"/>
      <c r="I20" s="503" t="s">
        <v>387</v>
      </c>
      <c r="J20" s="503" t="s">
        <v>388</v>
      </c>
      <c r="K20" s="56"/>
    </row>
    <row r="21" spans="1:26" ht="25.5" customHeight="1" thickBot="1" x14ac:dyDescent="0.4">
      <c r="A21" s="45"/>
      <c r="B21" s="44" t="s">
        <v>386</v>
      </c>
      <c r="C21" s="259"/>
      <c r="D21" s="286"/>
      <c r="E21" s="286"/>
      <c r="F21" s="286"/>
      <c r="G21" s="286"/>
      <c r="H21" s="41"/>
      <c r="I21" s="41"/>
      <c r="J21" s="41"/>
      <c r="K21" s="42"/>
    </row>
    <row r="22" spans="1:26" ht="130.5" thickBot="1" x14ac:dyDescent="0.4">
      <c r="A22" s="6"/>
      <c r="B22" s="56" t="s">
        <v>710</v>
      </c>
      <c r="C22" s="310">
        <v>2022</v>
      </c>
      <c r="D22" s="582">
        <v>1173.0600000000002</v>
      </c>
      <c r="E22" s="583">
        <v>0</v>
      </c>
      <c r="F22" s="630"/>
      <c r="G22" s="582">
        <v>0</v>
      </c>
      <c r="H22" s="56"/>
      <c r="I22" s="56" t="s">
        <v>134</v>
      </c>
      <c r="J22" s="56" t="s">
        <v>389</v>
      </c>
      <c r="K22" s="56"/>
    </row>
    <row r="23" spans="1:26" ht="64.5" customHeight="1" thickBot="1" x14ac:dyDescent="0.4">
      <c r="A23" s="6"/>
      <c r="B23" s="56" t="s">
        <v>711</v>
      </c>
      <c r="C23" s="313">
        <v>2022</v>
      </c>
      <c r="D23" s="644">
        <v>28153.439999999999</v>
      </c>
      <c r="E23" s="583">
        <v>28153.439999999999</v>
      </c>
      <c r="F23" s="630"/>
      <c r="G23" s="644">
        <v>28153.439999999999</v>
      </c>
      <c r="H23" s="504"/>
      <c r="I23" s="503" t="s">
        <v>134</v>
      </c>
      <c r="J23" s="503" t="s">
        <v>712</v>
      </c>
      <c r="K23" s="56"/>
    </row>
    <row r="24" spans="1:26" ht="26.5" thickBot="1" x14ac:dyDescent="0.4">
      <c r="A24" s="6"/>
      <c r="B24" s="56" t="s">
        <v>390</v>
      </c>
      <c r="C24" s="684">
        <v>2022</v>
      </c>
      <c r="D24" s="644">
        <v>4830</v>
      </c>
      <c r="E24" s="583">
        <v>4830</v>
      </c>
      <c r="F24" s="630"/>
      <c r="G24" s="644">
        <v>4830</v>
      </c>
      <c r="H24" s="503"/>
      <c r="I24" s="504" t="s">
        <v>134</v>
      </c>
      <c r="J24" s="56" t="s">
        <v>1218</v>
      </c>
      <c r="K24" s="56"/>
    </row>
    <row r="25" spans="1:26" ht="27.75" customHeight="1" thickBot="1" x14ac:dyDescent="0.4">
      <c r="A25" s="45"/>
      <c r="B25" s="44" t="s">
        <v>391</v>
      </c>
      <c r="C25" s="324"/>
      <c r="D25" s="325"/>
      <c r="E25" s="325"/>
      <c r="F25" s="325"/>
      <c r="G25" s="286"/>
      <c r="H25" s="41"/>
      <c r="I25" s="80"/>
      <c r="J25" s="41"/>
      <c r="K25" s="42"/>
    </row>
    <row r="26" spans="1:26" ht="52.5" thickBot="1" x14ac:dyDescent="0.4">
      <c r="A26" s="6"/>
      <c r="B26" s="56" t="s">
        <v>1217</v>
      </c>
      <c r="C26" s="310">
        <v>2022</v>
      </c>
      <c r="D26" s="582">
        <v>4830</v>
      </c>
      <c r="E26" s="583">
        <v>4830</v>
      </c>
      <c r="F26" s="630"/>
      <c r="G26" s="582">
        <v>4830</v>
      </c>
      <c r="H26" s="503"/>
      <c r="I26" s="504" t="s">
        <v>134</v>
      </c>
      <c r="J26" s="56" t="s">
        <v>373</v>
      </c>
      <c r="K26" s="56"/>
    </row>
    <row r="27" spans="1:26" ht="111.75" customHeight="1" thickBot="1" x14ac:dyDescent="0.4">
      <c r="A27" s="6"/>
      <c r="B27" s="56" t="s">
        <v>392</v>
      </c>
      <c r="C27" s="310">
        <v>2022</v>
      </c>
      <c r="D27" s="582">
        <v>1173.0600000000002</v>
      </c>
      <c r="E27" s="583">
        <v>0</v>
      </c>
      <c r="F27" s="630"/>
      <c r="G27" s="582">
        <v>0</v>
      </c>
      <c r="H27" s="56"/>
      <c r="I27" s="56" t="s">
        <v>376</v>
      </c>
      <c r="J27" s="56" t="s">
        <v>393</v>
      </c>
      <c r="K27" s="56"/>
    </row>
    <row r="28" spans="1:26" ht="104.5" thickBot="1" x14ac:dyDescent="0.4">
      <c r="A28" s="6"/>
      <c r="B28" s="56" t="s">
        <v>394</v>
      </c>
      <c r="C28" s="310">
        <v>2022</v>
      </c>
      <c r="D28" s="582">
        <f>2500+2*1173.06</f>
        <v>4846.12</v>
      </c>
      <c r="E28" s="583">
        <f>2500+1173.06</f>
        <v>3673.06</v>
      </c>
      <c r="F28" s="630"/>
      <c r="G28" s="582">
        <f>2500+1173.06</f>
        <v>3673.06</v>
      </c>
      <c r="H28" s="56"/>
      <c r="I28" s="56" t="s">
        <v>41</v>
      </c>
      <c r="J28" s="56" t="s">
        <v>395</v>
      </c>
      <c r="K28" s="56"/>
    </row>
    <row r="29" spans="1:26" ht="26.5" thickBot="1" x14ac:dyDescent="0.4">
      <c r="A29" s="6"/>
      <c r="B29" s="56" t="s">
        <v>396</v>
      </c>
      <c r="C29" s="310">
        <v>2022</v>
      </c>
      <c r="D29" s="582">
        <v>1300</v>
      </c>
      <c r="E29" s="647">
        <v>1300</v>
      </c>
      <c r="F29" s="654"/>
      <c r="G29" s="582">
        <v>1300</v>
      </c>
      <c r="H29" s="56"/>
      <c r="I29" s="56" t="s">
        <v>397</v>
      </c>
      <c r="J29" s="56" t="s">
        <v>398</v>
      </c>
      <c r="K29" s="56"/>
    </row>
    <row r="30" spans="1:26" s="312" customFormat="1" ht="78.5" thickBot="1" x14ac:dyDescent="0.4">
      <c r="A30" s="309"/>
      <c r="B30" s="305" t="s">
        <v>1219</v>
      </c>
      <c r="C30" s="310" t="s">
        <v>2</v>
      </c>
      <c r="D30" s="685"/>
      <c r="E30" s="686"/>
      <c r="F30" s="687"/>
      <c r="G30" s="688"/>
      <c r="H30" s="310"/>
      <c r="I30" s="305" t="s">
        <v>42</v>
      </c>
      <c r="J30" s="305" t="s">
        <v>1220</v>
      </c>
      <c r="K30" s="310"/>
      <c r="L30" s="323"/>
      <c r="M30" s="323"/>
      <c r="N30" s="323"/>
      <c r="O30" s="323"/>
      <c r="P30" s="323"/>
      <c r="Q30" s="323"/>
      <c r="R30" s="323"/>
      <c r="S30" s="323"/>
      <c r="T30" s="323"/>
      <c r="U30" s="323"/>
      <c r="V30" s="323"/>
      <c r="W30" s="323"/>
      <c r="X30" s="323"/>
      <c r="Y30" s="323"/>
      <c r="Z30" s="323"/>
    </row>
    <row r="31" spans="1:26" ht="15" thickBot="1" x14ac:dyDescent="0.4">
      <c r="A31" s="39"/>
      <c r="B31" s="659" t="s">
        <v>399</v>
      </c>
      <c r="C31" s="56"/>
      <c r="D31" s="689">
        <f>SUM(D8:D11,D13:D15,D17:D20,D22:D24,D26:D29)</f>
        <v>156339.84</v>
      </c>
      <c r="E31" s="690">
        <f>SUM(E8:E11,E13:E15,E17:E20,E22:E24,E26:E29)</f>
        <v>132820.66</v>
      </c>
      <c r="F31" s="691"/>
      <c r="G31" s="689">
        <f>SUM(G8:G11,G13:G15,G17:G20,G22:G24,G26:G29)</f>
        <v>132820.66</v>
      </c>
      <c r="H31" s="56"/>
      <c r="I31" s="56"/>
      <c r="J31" s="56"/>
      <c r="K31" s="56"/>
    </row>
    <row r="32" spans="1:26" ht="15" thickBot="1" x14ac:dyDescent="0.4">
      <c r="A32" s="39"/>
      <c r="B32" s="663" t="s">
        <v>226</v>
      </c>
      <c r="C32" s="56"/>
      <c r="D32" s="660">
        <v>0</v>
      </c>
      <c r="E32" s="661">
        <v>0</v>
      </c>
      <c r="F32" s="662"/>
      <c r="G32" s="660">
        <v>0</v>
      </c>
      <c r="H32" s="56"/>
      <c r="I32" s="56"/>
      <c r="J32" s="56"/>
      <c r="K32" s="56"/>
    </row>
    <row r="33" spans="1:11" ht="15" thickBot="1" x14ac:dyDescent="0.4">
      <c r="A33" s="39"/>
      <c r="B33" s="663" t="s">
        <v>227</v>
      </c>
      <c r="C33" s="56"/>
      <c r="D33" s="660">
        <v>156339.84</v>
      </c>
      <c r="E33" s="661">
        <v>132820.66</v>
      </c>
      <c r="F33" s="662"/>
      <c r="G33" s="660">
        <v>132820.66</v>
      </c>
      <c r="H33" s="56"/>
      <c r="I33" s="56"/>
      <c r="J33" s="56"/>
      <c r="K33" s="56"/>
    </row>
    <row r="34" spans="1:11" ht="32.25" customHeight="1" thickBot="1" x14ac:dyDescent="0.4">
      <c r="A34" s="352"/>
      <c r="B34" s="352" t="s">
        <v>364</v>
      </c>
      <c r="C34" s="352" t="s">
        <v>348</v>
      </c>
      <c r="D34" s="368" t="s">
        <v>32</v>
      </c>
      <c r="E34" s="369"/>
      <c r="F34" s="369"/>
      <c r="G34" s="370"/>
      <c r="H34" s="352" t="s">
        <v>33</v>
      </c>
      <c r="I34" s="352" t="s">
        <v>34</v>
      </c>
      <c r="J34" s="352" t="s">
        <v>35</v>
      </c>
      <c r="K34" s="352" t="s">
        <v>247</v>
      </c>
    </row>
    <row r="35" spans="1:11" ht="17.25" customHeight="1" thickBot="1" x14ac:dyDescent="0.4">
      <c r="A35" s="353"/>
      <c r="B35" s="353"/>
      <c r="C35" s="353"/>
      <c r="D35" s="209" t="s">
        <v>952</v>
      </c>
      <c r="E35" s="371" t="s">
        <v>953</v>
      </c>
      <c r="F35" s="370"/>
      <c r="G35" s="209" t="s">
        <v>954</v>
      </c>
      <c r="H35" s="353"/>
      <c r="I35" s="353"/>
      <c r="J35" s="353"/>
      <c r="K35" s="353"/>
    </row>
    <row r="36" spans="1:11" ht="15" thickBot="1" x14ac:dyDescent="0.4">
      <c r="A36" s="39"/>
      <c r="B36" s="230" t="s">
        <v>949</v>
      </c>
      <c r="C36" s="231"/>
      <c r="D36" s="588">
        <f>'Chapter III (III.1)'!D79+'Chapter III (III.2)'!D28+'Chapter III (III.3)'!D62+'Chapter III (III.4) '!D20+'Chapter III (III.5)'!D31</f>
        <v>1354217.915</v>
      </c>
      <c r="E36" s="589">
        <f>'Chapter III (III.1)'!E79:F79+'Chapter III (III.2)'!E28:F28+'Chapter III (III.3)'!E62:F62+'Chapter III (III.4) '!E20:F20+'Chapter III (III.5)'!E31:F31</f>
        <v>1301618.395</v>
      </c>
      <c r="F36" s="591"/>
      <c r="G36" s="588">
        <f>'Chapter III (III.1)'!G79+'Chapter III (III.2)'!G28+'Chapter III (III.3)'!G62+'Chapter III (III.4) '!G20+'Chapter III (III.5)'!G31</f>
        <v>1100861.28</v>
      </c>
      <c r="H36" s="231"/>
      <c r="I36" s="231"/>
      <c r="J36" s="231"/>
      <c r="K36" s="231"/>
    </row>
    <row r="37" spans="1:11" ht="15" thickBot="1" x14ac:dyDescent="0.4">
      <c r="A37" s="39"/>
      <c r="B37" s="233" t="s">
        <v>226</v>
      </c>
      <c r="C37" s="231"/>
      <c r="D37" s="588">
        <f>'Chapter III (III.1)'!D80+'Chapter III (III.2)'!D29+'Chapter III (III.3)'!D63+'Chapter III (III.4) '!D21+'Chapter III (III.5)'!D32</f>
        <v>0</v>
      </c>
      <c r="E37" s="589">
        <f>'Chapter III (III.1)'!E80:F80+'Chapter III (III.2)'!E29:F29+'Chapter III (III.3)'!E63:F63+'Chapter III (III.4) '!E21:F21+'Chapter III (III.5)'!E32:F32</f>
        <v>0</v>
      </c>
      <c r="F37" s="591"/>
      <c r="G37" s="588">
        <f>'Chapter III (III.1)'!G80+'Chapter III (III.2)'!G29+'Chapter III (III.3)'!G63+'Chapter III (III.4) '!G21+'Chapter III (III.5)'!G32</f>
        <v>0</v>
      </c>
      <c r="H37" s="231"/>
      <c r="I37" s="231"/>
      <c r="J37" s="231"/>
      <c r="K37" s="231"/>
    </row>
    <row r="38" spans="1:11" ht="15" thickBot="1" x14ac:dyDescent="0.4">
      <c r="A38" s="39"/>
      <c r="B38" s="233" t="s">
        <v>227</v>
      </c>
      <c r="C38" s="231"/>
      <c r="D38" s="588">
        <f>'Chapter III (III.1)'!D81+'Chapter III (III.2)'!D30+'Chapter III (III.3)'!D64+'Chapter III (III.4) '!D22+'Chapter III (III.5)'!D33</f>
        <v>1354217.915</v>
      </c>
      <c r="E38" s="589">
        <f>'Chapter III (III.1)'!E81:F81+'Chapter III (III.2)'!E30:F30+'Chapter III (III.3)'!E64:F64+'Chapter III (III.4) '!E22:F22+'Chapter III (III.5)'!E33:F33</f>
        <v>1301618.395</v>
      </c>
      <c r="F38" s="591"/>
      <c r="G38" s="588">
        <f>'Chapter III (III.1)'!G81+'Chapter III (III.2)'!G30+'Chapter III (III.3)'!G64+'Chapter III (III.4) '!G22+'Chapter III (III.5)'!G33</f>
        <v>1100861.28</v>
      </c>
      <c r="H38" s="231"/>
      <c r="I38" s="231"/>
      <c r="J38" s="231"/>
      <c r="K38" s="231"/>
    </row>
  </sheetData>
  <mergeCells count="52">
    <mergeCell ref="E38:F38"/>
    <mergeCell ref="E37:F37"/>
    <mergeCell ref="K34:K35"/>
    <mergeCell ref="E35:F35"/>
    <mergeCell ref="E36:F36"/>
    <mergeCell ref="I34:I35"/>
    <mergeCell ref="J34:J35"/>
    <mergeCell ref="A34:A35"/>
    <mergeCell ref="B34:B35"/>
    <mergeCell ref="C34:C35"/>
    <mergeCell ref="D34:G34"/>
    <mergeCell ref="H34:H35"/>
    <mergeCell ref="E8:F8"/>
    <mergeCell ref="E9:F9"/>
    <mergeCell ref="E11:F11"/>
    <mergeCell ref="E14:F14"/>
    <mergeCell ref="E15:F15"/>
    <mergeCell ref="E10:F10"/>
    <mergeCell ref="E13:F13"/>
    <mergeCell ref="E17:F17"/>
    <mergeCell ref="E18:F18"/>
    <mergeCell ref="E22:F22"/>
    <mergeCell ref="E26:F26"/>
    <mergeCell ref="E27:F27"/>
    <mergeCell ref="E19:F19"/>
    <mergeCell ref="E20:F20"/>
    <mergeCell ref="E23:F23"/>
    <mergeCell ref="E24:F24"/>
    <mergeCell ref="E28:F28"/>
    <mergeCell ref="E31:F31"/>
    <mergeCell ref="E32:F32"/>
    <mergeCell ref="E33:F33"/>
    <mergeCell ref="E29:F29"/>
    <mergeCell ref="E30:F30"/>
    <mergeCell ref="C4:E4"/>
    <mergeCell ref="F4:G4"/>
    <mergeCell ref="I4:K4"/>
    <mergeCell ref="A5:A6"/>
    <mergeCell ref="B5:B6"/>
    <mergeCell ref="C5:C6"/>
    <mergeCell ref="D5:G5"/>
    <mergeCell ref="H5:H6"/>
    <mergeCell ref="I5:I6"/>
    <mergeCell ref="J5:J6"/>
    <mergeCell ref="K5:K6"/>
    <mergeCell ref="E6:F6"/>
    <mergeCell ref="C1:E1"/>
    <mergeCell ref="F1:G1"/>
    <mergeCell ref="I1:K1"/>
    <mergeCell ref="C3:E3"/>
    <mergeCell ref="F3:G3"/>
    <mergeCell ref="I3:K3"/>
  </mergeCells>
  <pageMargins left="0.7" right="0.7" top="0.75" bottom="0.75" header="0.3" footer="0.3"/>
  <pageSetup orientation="portrait" horizontalDpi="300" verticalDpi="300" r:id="rId1"/>
  <ignoredErrors>
    <ignoredError sqref="E37:F38" formulaRange="1"/>
    <ignoredError sqref="D35:G35 D6:G6"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zoomScale="50" zoomScaleNormal="50" workbookViewId="0">
      <pane ySplit="1" topLeftCell="A32" activePane="bottomLeft" state="frozen"/>
      <selection activeCell="E19" sqref="E19:F19"/>
      <selection pane="bottomLeft" activeCell="Y39" sqref="Y39"/>
    </sheetView>
  </sheetViews>
  <sheetFormatPr defaultColWidth="9.1796875" defaultRowHeight="14.5" x14ac:dyDescent="0.35"/>
  <cols>
    <col min="1" max="1" width="9.1796875" style="32"/>
    <col min="2" max="2" width="37.36328125" style="32" customWidth="1"/>
    <col min="3" max="4" width="8.6328125" style="32" customWidth="1"/>
    <col min="5" max="6" width="4.6328125" style="32" customWidth="1"/>
    <col min="7" max="7" width="8.6328125" style="32" customWidth="1"/>
    <col min="8" max="8" width="9.1796875" style="32" customWidth="1"/>
    <col min="9" max="9" width="9.36328125" style="32" customWidth="1"/>
    <col min="10" max="10" width="17.6328125" style="32" customWidth="1"/>
    <col min="11" max="11" width="9.1796875" style="32"/>
  </cols>
  <sheetData>
    <row r="1" spans="1:11" ht="40.25" customHeight="1" thickBot="1" x14ac:dyDescent="0.4">
      <c r="A1" s="73" t="s">
        <v>37</v>
      </c>
      <c r="B1" s="92">
        <f>++'[1]Bashkim-Kapitulli IV (IV.1)'!J10</f>
        <v>0</v>
      </c>
      <c r="C1" s="381" t="s">
        <v>955</v>
      </c>
      <c r="D1" s="382"/>
      <c r="E1" s="383"/>
      <c r="F1" s="381" t="s">
        <v>956</v>
      </c>
      <c r="G1" s="383"/>
      <c r="H1" s="182" t="s">
        <v>967</v>
      </c>
      <c r="I1" s="381" t="s">
        <v>19</v>
      </c>
      <c r="J1" s="382"/>
      <c r="K1" s="383"/>
    </row>
    <row r="2" spans="1:11" ht="26.5" thickBot="1" x14ac:dyDescent="0.4">
      <c r="A2" s="33"/>
      <c r="B2" s="34" t="s">
        <v>400</v>
      </c>
      <c r="C2" s="389"/>
      <c r="D2" s="389"/>
      <c r="E2" s="389"/>
      <c r="F2" s="390"/>
      <c r="G2" s="390"/>
      <c r="H2" s="61"/>
      <c r="I2" s="389"/>
      <c r="J2" s="389"/>
      <c r="K2" s="391"/>
    </row>
    <row r="3" spans="1:11" ht="15.75" customHeight="1" thickBot="1" x14ac:dyDescent="0.4">
      <c r="A3" s="83"/>
      <c r="B3" s="199" t="s">
        <v>851</v>
      </c>
      <c r="C3" s="495">
        <v>0.46</v>
      </c>
      <c r="D3" s="496"/>
      <c r="E3" s="497"/>
      <c r="F3" s="495">
        <v>0.53</v>
      </c>
      <c r="G3" s="497"/>
      <c r="H3" s="88">
        <v>0.61</v>
      </c>
      <c r="I3" s="495"/>
      <c r="J3" s="496"/>
      <c r="K3" s="497"/>
    </row>
    <row r="4" spans="1:11" ht="15" thickBot="1" x14ac:dyDescent="0.4">
      <c r="A4" s="38"/>
      <c r="B4" s="386" t="s">
        <v>713</v>
      </c>
      <c r="C4" s="387"/>
      <c r="D4" s="387"/>
      <c r="E4" s="387"/>
      <c r="F4" s="387"/>
      <c r="G4" s="387"/>
      <c r="H4" s="387"/>
      <c r="I4" s="387"/>
      <c r="J4" s="387"/>
      <c r="K4" s="388"/>
    </row>
    <row r="5" spans="1:11" ht="45" customHeight="1" thickBot="1" x14ac:dyDescent="0.4">
      <c r="A5" s="35"/>
      <c r="B5" s="198" t="s">
        <v>401</v>
      </c>
      <c r="C5" s="362">
        <v>0.36</v>
      </c>
      <c r="D5" s="400"/>
      <c r="E5" s="363"/>
      <c r="F5" s="362">
        <v>0.6</v>
      </c>
      <c r="G5" s="363"/>
      <c r="H5" s="214">
        <v>0.63</v>
      </c>
      <c r="I5" s="357"/>
      <c r="J5" s="359"/>
      <c r="K5" s="358"/>
    </row>
    <row r="6" spans="1:11" ht="61.25" customHeight="1" thickBot="1" x14ac:dyDescent="0.4">
      <c r="A6" s="35"/>
      <c r="B6" s="62" t="s">
        <v>402</v>
      </c>
      <c r="C6" s="362" t="s">
        <v>1221</v>
      </c>
      <c r="D6" s="400"/>
      <c r="E6" s="363"/>
      <c r="F6" s="362"/>
      <c r="G6" s="363"/>
      <c r="H6" s="214"/>
      <c r="I6" s="357"/>
      <c r="J6" s="359"/>
      <c r="K6" s="358"/>
    </row>
    <row r="7" spans="1:11" ht="32.25" customHeight="1" thickBot="1" x14ac:dyDescent="0.4">
      <c r="A7" s="352" t="s">
        <v>37</v>
      </c>
      <c r="B7" s="352" t="s">
        <v>30</v>
      </c>
      <c r="C7" s="352" t="s">
        <v>31</v>
      </c>
      <c r="D7" s="368" t="s">
        <v>32</v>
      </c>
      <c r="E7" s="369"/>
      <c r="F7" s="369"/>
      <c r="G7" s="370"/>
      <c r="H7" s="352" t="s">
        <v>33</v>
      </c>
      <c r="I7" s="352" t="s">
        <v>34</v>
      </c>
      <c r="J7" s="352" t="s">
        <v>35</v>
      </c>
      <c r="K7" s="352" t="s">
        <v>247</v>
      </c>
    </row>
    <row r="8" spans="1:11" ht="15" thickBot="1" x14ac:dyDescent="0.4">
      <c r="A8" s="353"/>
      <c r="B8" s="353"/>
      <c r="C8" s="353"/>
      <c r="D8" s="209" t="s">
        <v>952</v>
      </c>
      <c r="E8" s="371" t="s">
        <v>953</v>
      </c>
      <c r="F8" s="370"/>
      <c r="G8" s="209" t="s">
        <v>954</v>
      </c>
      <c r="H8" s="353"/>
      <c r="I8" s="353"/>
      <c r="J8" s="353"/>
      <c r="K8" s="353"/>
    </row>
    <row r="9" spans="1:11" ht="58.25" customHeight="1" thickBot="1" x14ac:dyDescent="0.4">
      <c r="A9" s="45"/>
      <c r="B9" s="69" t="s">
        <v>403</v>
      </c>
      <c r="C9" s="40"/>
      <c r="D9" s="41"/>
      <c r="E9" s="41"/>
      <c r="F9" s="41"/>
      <c r="G9" s="41"/>
      <c r="H9" s="41"/>
      <c r="I9" s="41"/>
      <c r="J9" s="41"/>
      <c r="K9" s="42"/>
    </row>
    <row r="10" spans="1:11" ht="68" customHeight="1" thickBot="1" x14ac:dyDescent="0.4">
      <c r="A10" s="39"/>
      <c r="B10" s="57" t="s">
        <v>1222</v>
      </c>
      <c r="C10" s="255">
        <v>2021</v>
      </c>
      <c r="D10" s="287">
        <f>6451.83+1900</f>
        <v>8351.83</v>
      </c>
      <c r="E10" s="457">
        <v>0</v>
      </c>
      <c r="F10" s="619"/>
      <c r="G10" s="287">
        <v>0</v>
      </c>
      <c r="H10" s="81"/>
      <c r="I10" s="60" t="s">
        <v>714</v>
      </c>
      <c r="J10" s="81" t="s">
        <v>1223</v>
      </c>
      <c r="K10" s="81"/>
    </row>
    <row r="11" spans="1:11" ht="89" customHeight="1" thickBot="1" x14ac:dyDescent="0.4">
      <c r="A11" s="54"/>
      <c r="B11" s="68" t="s">
        <v>1224</v>
      </c>
      <c r="C11" s="275">
        <v>2022</v>
      </c>
      <c r="D11" s="287">
        <v>0</v>
      </c>
      <c r="E11" s="457">
        <v>0</v>
      </c>
      <c r="F11" s="619"/>
      <c r="G11" s="287">
        <v>0</v>
      </c>
      <c r="H11" s="55"/>
      <c r="I11" s="57" t="s">
        <v>404</v>
      </c>
      <c r="J11" s="55" t="s">
        <v>405</v>
      </c>
      <c r="K11" s="55"/>
    </row>
    <row r="12" spans="1:11" ht="71" customHeight="1" thickBot="1" x14ac:dyDescent="0.4">
      <c r="A12" s="54"/>
      <c r="B12" s="55" t="s">
        <v>1225</v>
      </c>
      <c r="C12" s="255">
        <v>2022</v>
      </c>
      <c r="D12" s="287">
        <v>0</v>
      </c>
      <c r="E12" s="457">
        <v>0</v>
      </c>
      <c r="F12" s="619"/>
      <c r="G12" s="287">
        <v>0</v>
      </c>
      <c r="H12" s="55"/>
      <c r="I12" s="57" t="s">
        <v>404</v>
      </c>
      <c r="J12" s="55" t="s">
        <v>852</v>
      </c>
      <c r="K12" s="55"/>
    </row>
    <row r="13" spans="1:11" ht="86" customHeight="1" thickBot="1" x14ac:dyDescent="0.4">
      <c r="A13" s="54"/>
      <c r="B13" s="57" t="s">
        <v>1226</v>
      </c>
      <c r="C13" s="255">
        <v>2022</v>
      </c>
      <c r="D13" s="287">
        <v>0</v>
      </c>
      <c r="E13" s="457">
        <v>0</v>
      </c>
      <c r="F13" s="619"/>
      <c r="G13" s="287">
        <v>0</v>
      </c>
      <c r="H13" s="55"/>
      <c r="I13" s="57" t="s">
        <v>404</v>
      </c>
      <c r="J13" s="55" t="s">
        <v>406</v>
      </c>
      <c r="K13" s="55"/>
    </row>
    <row r="14" spans="1:11" ht="26.5" thickBot="1" x14ac:dyDescent="0.4">
      <c r="A14" s="39"/>
      <c r="B14" s="55" t="s">
        <v>407</v>
      </c>
      <c r="C14" s="255">
        <v>2022</v>
      </c>
      <c r="D14" s="287">
        <v>0</v>
      </c>
      <c r="E14" s="457">
        <v>25000</v>
      </c>
      <c r="F14" s="619"/>
      <c r="G14" s="287">
        <v>0</v>
      </c>
      <c r="H14" s="81"/>
      <c r="I14" s="60" t="s">
        <v>408</v>
      </c>
      <c r="J14" s="81" t="s">
        <v>409</v>
      </c>
      <c r="K14" s="81"/>
    </row>
    <row r="15" spans="1:11" ht="39.5" thickBot="1" x14ac:dyDescent="0.4">
      <c r="A15" s="45"/>
      <c r="B15" s="69" t="s">
        <v>410</v>
      </c>
      <c r="C15" s="259"/>
      <c r="D15" s="286"/>
      <c r="E15" s="286"/>
      <c r="F15" s="286"/>
      <c r="G15" s="286"/>
      <c r="H15" s="41"/>
      <c r="I15" s="41"/>
      <c r="J15" s="41"/>
      <c r="K15" s="42"/>
    </row>
    <row r="16" spans="1:11" ht="89" customHeight="1" thickBot="1" x14ac:dyDescent="0.4">
      <c r="A16" s="39"/>
      <c r="B16" s="58" t="s">
        <v>411</v>
      </c>
      <c r="C16" s="273">
        <v>2021</v>
      </c>
      <c r="D16" s="279">
        <v>0</v>
      </c>
      <c r="E16" s="458">
        <v>0</v>
      </c>
      <c r="F16" s="621"/>
      <c r="G16" s="279">
        <v>0</v>
      </c>
      <c r="H16" s="81"/>
      <c r="I16" s="81" t="s">
        <v>412</v>
      </c>
      <c r="J16" s="81" t="s">
        <v>413</v>
      </c>
      <c r="K16" s="81"/>
    </row>
    <row r="17" spans="1:11" ht="44" customHeight="1" thickBot="1" x14ac:dyDescent="0.4">
      <c r="A17" s="54"/>
      <c r="B17" s="68" t="s">
        <v>853</v>
      </c>
      <c r="C17" s="262">
        <v>2021</v>
      </c>
      <c r="D17" s="279">
        <v>0</v>
      </c>
      <c r="E17" s="458">
        <v>0</v>
      </c>
      <c r="F17" s="621"/>
      <c r="G17" s="279">
        <v>0</v>
      </c>
      <c r="H17" s="55"/>
      <c r="I17" s="88" t="s">
        <v>414</v>
      </c>
      <c r="J17" s="55" t="s">
        <v>854</v>
      </c>
      <c r="K17" s="55"/>
    </row>
    <row r="18" spans="1:11" ht="46.25" customHeight="1" thickBot="1" x14ac:dyDescent="0.4">
      <c r="A18" s="54"/>
      <c r="B18" s="68" t="s">
        <v>853</v>
      </c>
      <c r="C18" s="273">
        <v>2021</v>
      </c>
      <c r="D18" s="328">
        <v>0</v>
      </c>
      <c r="E18" s="451">
        <v>0</v>
      </c>
      <c r="F18" s="621"/>
      <c r="G18" s="282">
        <v>0</v>
      </c>
      <c r="H18" s="93"/>
      <c r="I18" s="254" t="s">
        <v>415</v>
      </c>
      <c r="J18" s="55" t="s">
        <v>854</v>
      </c>
      <c r="K18" s="55"/>
    </row>
    <row r="19" spans="1:11" ht="26.5" thickBot="1" x14ac:dyDescent="0.4">
      <c r="A19" s="45"/>
      <c r="B19" s="69" t="s">
        <v>1227</v>
      </c>
      <c r="C19" s="329"/>
      <c r="D19" s="286"/>
      <c r="E19" s="286"/>
      <c r="F19" s="286"/>
      <c r="G19" s="286"/>
      <c r="H19" s="41"/>
      <c r="I19" s="41"/>
      <c r="J19" s="41"/>
      <c r="K19" s="42"/>
    </row>
    <row r="20" spans="1:11" s="270" customFormat="1" ht="39.5" thickBot="1" x14ac:dyDescent="0.4">
      <c r="A20" s="309"/>
      <c r="B20" s="305" t="s">
        <v>1228</v>
      </c>
      <c r="C20" s="275">
        <v>2022</v>
      </c>
      <c r="D20" s="276">
        <v>2346.12</v>
      </c>
      <c r="E20" s="457">
        <v>2932.65</v>
      </c>
      <c r="F20" s="619"/>
      <c r="G20" s="276">
        <v>0</v>
      </c>
      <c r="H20" s="326"/>
      <c r="I20" s="315" t="s">
        <v>1230</v>
      </c>
      <c r="J20" s="315" t="s">
        <v>1231</v>
      </c>
      <c r="K20" s="327"/>
    </row>
    <row r="21" spans="1:11" ht="87" customHeight="1" thickBot="1" x14ac:dyDescent="0.4">
      <c r="A21" s="166"/>
      <c r="B21" s="315" t="s">
        <v>1229</v>
      </c>
      <c r="C21" s="255">
        <v>2023</v>
      </c>
      <c r="D21" s="287">
        <v>1800</v>
      </c>
      <c r="E21" s="457">
        <v>0</v>
      </c>
      <c r="F21" s="619"/>
      <c r="G21" s="287">
        <v>0</v>
      </c>
      <c r="H21" s="161"/>
      <c r="I21" s="161" t="s">
        <v>416</v>
      </c>
      <c r="J21" s="161" t="s">
        <v>417</v>
      </c>
      <c r="K21" s="161"/>
    </row>
    <row r="22" spans="1:11" ht="39.5" thickBot="1" x14ac:dyDescent="0.4">
      <c r="A22" s="166"/>
      <c r="B22" s="315" t="s">
        <v>1232</v>
      </c>
      <c r="C22" s="255" t="s">
        <v>2</v>
      </c>
      <c r="D22" s="287">
        <v>30500</v>
      </c>
      <c r="E22" s="457">
        <v>0</v>
      </c>
      <c r="F22" s="619"/>
      <c r="G22" s="287">
        <v>0</v>
      </c>
      <c r="H22" s="161"/>
      <c r="I22" s="161" t="s">
        <v>418</v>
      </c>
      <c r="J22" s="305" t="s">
        <v>1233</v>
      </c>
      <c r="K22" s="161"/>
    </row>
    <row r="23" spans="1:11" ht="52.5" thickBot="1" x14ac:dyDescent="0.4">
      <c r="A23" s="45"/>
      <c r="B23" s="69" t="s">
        <v>419</v>
      </c>
      <c r="C23" s="259"/>
      <c r="D23" s="286"/>
      <c r="E23" s="286"/>
      <c r="F23" s="286"/>
      <c r="G23" s="286"/>
      <c r="H23" s="41"/>
      <c r="I23" s="41"/>
      <c r="J23" s="41"/>
      <c r="K23" s="42"/>
    </row>
    <row r="24" spans="1:11" ht="52.5" thickBot="1" x14ac:dyDescent="0.4">
      <c r="A24" s="39"/>
      <c r="B24" s="55" t="s">
        <v>420</v>
      </c>
      <c r="C24" s="262">
        <v>2022</v>
      </c>
      <c r="D24" s="279">
        <v>1800</v>
      </c>
      <c r="E24" s="458">
        <v>0</v>
      </c>
      <c r="F24" s="621"/>
      <c r="G24" s="279">
        <v>0</v>
      </c>
      <c r="H24" s="81"/>
      <c r="I24" s="81" t="s">
        <v>325</v>
      </c>
      <c r="J24" s="81" t="s">
        <v>417</v>
      </c>
      <c r="K24" s="81"/>
    </row>
    <row r="25" spans="1:11" ht="64.25" customHeight="1" thickBot="1" x14ac:dyDescent="0.4">
      <c r="A25" s="39"/>
      <c r="B25" s="70" t="s">
        <v>421</v>
      </c>
      <c r="C25" s="255" t="s">
        <v>4</v>
      </c>
      <c r="D25" s="287">
        <v>30500</v>
      </c>
      <c r="E25" s="457">
        <v>0</v>
      </c>
      <c r="F25" s="619"/>
      <c r="G25" s="287">
        <v>0</v>
      </c>
      <c r="H25" s="81"/>
      <c r="I25" s="81" t="s">
        <v>422</v>
      </c>
      <c r="J25" s="81" t="s">
        <v>1233</v>
      </c>
      <c r="K25" s="81"/>
    </row>
    <row r="26" spans="1:11" ht="26.5" thickBot="1" x14ac:dyDescent="0.4">
      <c r="A26" s="45"/>
      <c r="B26" s="69" t="s">
        <v>423</v>
      </c>
      <c r="C26" s="259"/>
      <c r="D26" s="286"/>
      <c r="E26" s="286"/>
      <c r="F26" s="286"/>
      <c r="G26" s="286"/>
      <c r="H26" s="41"/>
      <c r="I26" s="41"/>
      <c r="J26" s="41"/>
      <c r="K26" s="42"/>
    </row>
    <row r="27" spans="1:11" ht="98" customHeight="1" thickBot="1" x14ac:dyDescent="0.4">
      <c r="A27" s="39"/>
      <c r="B27" s="315" t="s">
        <v>1234</v>
      </c>
      <c r="C27" s="257">
        <v>2022</v>
      </c>
      <c r="D27" s="330">
        <v>10190</v>
      </c>
      <c r="E27" s="493">
        <v>0</v>
      </c>
      <c r="F27" s="621"/>
      <c r="G27" s="330">
        <v>0</v>
      </c>
      <c r="H27" s="81"/>
      <c r="I27" s="81" t="s">
        <v>325</v>
      </c>
      <c r="J27" s="81" t="s">
        <v>1235</v>
      </c>
      <c r="K27" s="81"/>
    </row>
    <row r="28" spans="1:11" ht="26.5" thickBot="1" x14ac:dyDescent="0.4">
      <c r="A28" s="45"/>
      <c r="B28" s="72" t="s">
        <v>424</v>
      </c>
      <c r="C28" s="259"/>
      <c r="D28" s="286"/>
      <c r="E28" s="286"/>
      <c r="F28" s="286"/>
      <c r="G28" s="286"/>
      <c r="H28" s="41"/>
      <c r="I28" s="41"/>
      <c r="J28" s="41"/>
      <c r="K28" s="42"/>
    </row>
    <row r="29" spans="1:11" ht="96" customHeight="1" thickBot="1" x14ac:dyDescent="0.4">
      <c r="A29" s="39"/>
      <c r="B29" s="70" t="s">
        <v>717</v>
      </c>
      <c r="C29" s="262">
        <v>2022</v>
      </c>
      <c r="D29" s="279">
        <v>8352</v>
      </c>
      <c r="E29" s="458">
        <v>0</v>
      </c>
      <c r="F29" s="621"/>
      <c r="G29" s="279">
        <v>0</v>
      </c>
      <c r="H29" s="81"/>
      <c r="I29" s="81" t="s">
        <v>715</v>
      </c>
      <c r="J29" s="81" t="s">
        <v>716</v>
      </c>
      <c r="K29" s="81"/>
    </row>
    <row r="30" spans="1:11" ht="96" customHeight="1" thickBot="1" x14ac:dyDescent="0.4">
      <c r="A30" s="39"/>
      <c r="B30" s="71" t="s">
        <v>718</v>
      </c>
      <c r="C30" s="255">
        <v>2023</v>
      </c>
      <c r="D30" s="279">
        <v>0</v>
      </c>
      <c r="E30" s="451">
        <v>8938</v>
      </c>
      <c r="F30" s="621"/>
      <c r="G30" s="279">
        <v>0</v>
      </c>
      <c r="H30" s="81"/>
      <c r="I30" s="81" t="s">
        <v>232</v>
      </c>
      <c r="J30" s="81" t="s">
        <v>923</v>
      </c>
      <c r="K30" s="81"/>
    </row>
    <row r="31" spans="1:11" ht="26.5" thickBot="1" x14ac:dyDescent="0.4">
      <c r="A31" s="54"/>
      <c r="B31" s="70" t="s">
        <v>719</v>
      </c>
      <c r="C31" s="262">
        <v>2021</v>
      </c>
      <c r="D31" s="279">
        <v>0</v>
      </c>
      <c r="E31" s="458">
        <v>48452</v>
      </c>
      <c r="F31" s="621"/>
      <c r="G31" s="279">
        <v>0</v>
      </c>
      <c r="H31" s="55"/>
      <c r="I31" s="55" t="s">
        <v>855</v>
      </c>
      <c r="J31" s="55" t="s">
        <v>856</v>
      </c>
      <c r="K31" s="55"/>
    </row>
    <row r="32" spans="1:11" ht="57" customHeight="1" thickBot="1" x14ac:dyDescent="0.4">
      <c r="A32" s="45"/>
      <c r="B32" s="69" t="s">
        <v>720</v>
      </c>
      <c r="C32" s="259"/>
      <c r="D32" s="286"/>
      <c r="E32" s="286"/>
      <c r="F32" s="286"/>
      <c r="G32" s="286"/>
      <c r="H32" s="41"/>
      <c r="I32" s="41"/>
      <c r="J32" s="41"/>
      <c r="K32" s="42"/>
    </row>
    <row r="33" spans="1:11" ht="59" customHeight="1" thickBot="1" x14ac:dyDescent="0.4">
      <c r="A33" s="54"/>
      <c r="B33" s="68" t="s">
        <v>857</v>
      </c>
      <c r="C33" s="255" t="s">
        <v>9</v>
      </c>
      <c r="D33" s="287">
        <v>0</v>
      </c>
      <c r="E33" s="457">
        <v>3600</v>
      </c>
      <c r="F33" s="619"/>
      <c r="G33" s="287">
        <v>0</v>
      </c>
      <c r="H33" s="55"/>
      <c r="I33" s="55" t="s">
        <v>858</v>
      </c>
      <c r="J33" s="55" t="s">
        <v>877</v>
      </c>
      <c r="K33" s="55"/>
    </row>
    <row r="34" spans="1:11" ht="39.5" thickBot="1" x14ac:dyDescent="0.4">
      <c r="A34" s="54"/>
      <c r="B34" s="70" t="s">
        <v>425</v>
      </c>
      <c r="C34" s="255">
        <v>2022</v>
      </c>
      <c r="D34" s="287">
        <v>0</v>
      </c>
      <c r="E34" s="457">
        <v>190722</v>
      </c>
      <c r="F34" s="619"/>
      <c r="G34" s="287">
        <v>190722</v>
      </c>
      <c r="H34" s="55"/>
      <c r="I34" s="55" t="s">
        <v>53</v>
      </c>
      <c r="J34" s="55" t="s">
        <v>1236</v>
      </c>
      <c r="K34" s="55"/>
    </row>
    <row r="35" spans="1:11" ht="60" customHeight="1" thickBot="1" x14ac:dyDescent="0.4">
      <c r="A35" s="39"/>
      <c r="B35" s="68" t="s">
        <v>426</v>
      </c>
      <c r="C35" s="331" t="s">
        <v>7</v>
      </c>
      <c r="D35" s="287">
        <v>81634</v>
      </c>
      <c r="E35" s="457">
        <v>70384</v>
      </c>
      <c r="F35" s="619"/>
      <c r="G35" s="318">
        <v>0</v>
      </c>
      <c r="H35" s="47"/>
      <c r="I35" s="58" t="s">
        <v>859</v>
      </c>
      <c r="J35" s="47" t="s">
        <v>1237</v>
      </c>
      <c r="K35" s="81"/>
    </row>
    <row r="36" spans="1:11" ht="60" customHeight="1" thickBot="1" x14ac:dyDescent="0.4">
      <c r="A36" s="67"/>
      <c r="B36" s="66" t="s">
        <v>427</v>
      </c>
      <c r="C36" s="332"/>
      <c r="D36" s="333"/>
      <c r="E36" s="334"/>
      <c r="F36" s="334"/>
      <c r="G36" s="335"/>
      <c r="H36" s="64"/>
      <c r="I36" s="65"/>
      <c r="J36" s="64"/>
      <c r="K36" s="63"/>
    </row>
    <row r="37" spans="1:11" ht="60" customHeight="1" thickBot="1" x14ac:dyDescent="0.4">
      <c r="A37" s="54"/>
      <c r="B37" s="57" t="s">
        <v>428</v>
      </c>
      <c r="C37" s="262" t="s">
        <v>2</v>
      </c>
      <c r="D37" s="279">
        <v>223800</v>
      </c>
      <c r="E37" s="451">
        <v>116000</v>
      </c>
      <c r="F37" s="621"/>
      <c r="G37" s="274">
        <v>39600</v>
      </c>
      <c r="H37" s="58"/>
      <c r="I37" s="55" t="s">
        <v>429</v>
      </c>
      <c r="J37" s="58" t="s">
        <v>860</v>
      </c>
      <c r="K37" s="55"/>
    </row>
    <row r="38" spans="1:11" ht="60" customHeight="1" thickBot="1" x14ac:dyDescent="0.4">
      <c r="A38" s="54"/>
      <c r="B38" s="57" t="s">
        <v>861</v>
      </c>
      <c r="C38" s="336" t="s">
        <v>6</v>
      </c>
      <c r="D38" s="279">
        <v>0</v>
      </c>
      <c r="E38" s="451">
        <v>0</v>
      </c>
      <c r="F38" s="621"/>
      <c r="G38" s="279">
        <v>0</v>
      </c>
      <c r="H38" s="55"/>
      <c r="I38" s="55" t="s">
        <v>430</v>
      </c>
      <c r="J38" s="55" t="s">
        <v>862</v>
      </c>
      <c r="K38" s="55"/>
    </row>
    <row r="39" spans="1:11" ht="60" customHeight="1" thickBot="1" x14ac:dyDescent="0.4">
      <c r="A39" s="58"/>
      <c r="B39" s="57" t="s">
        <v>863</v>
      </c>
      <c r="C39" s="336" t="s">
        <v>6</v>
      </c>
      <c r="D39" s="279">
        <v>30000</v>
      </c>
      <c r="E39" s="451">
        <v>20000</v>
      </c>
      <c r="F39" s="621"/>
      <c r="G39" s="279">
        <v>0</v>
      </c>
      <c r="H39" s="55"/>
      <c r="I39" s="55" t="s">
        <v>865</v>
      </c>
      <c r="J39" s="55" t="s">
        <v>864</v>
      </c>
      <c r="K39" s="55"/>
    </row>
    <row r="40" spans="1:11" ht="15" thickBot="1" x14ac:dyDescent="0.4">
      <c r="A40" s="39"/>
      <c r="B40" s="230" t="s">
        <v>431</v>
      </c>
      <c r="C40" s="231"/>
      <c r="D40" s="585">
        <f>SUM(D10:D14,D16:D18,D20:D22,D24:D25,D27,D29:D31,D33:D35,D37:D39)</f>
        <v>429273.95</v>
      </c>
      <c r="E40" s="586">
        <f>SUM(E10:F14,E16:F18,E20:F22,E24:F25,E27,E29:F31,E33:F35,E37:F39)</f>
        <v>486028.65</v>
      </c>
      <c r="F40" s="587"/>
      <c r="G40" s="585">
        <f>SUM(G10:G14,G16:G18,G20:G22,G24:G25,G27,G29:G31,G33:G35,G37:G39)</f>
        <v>230322</v>
      </c>
      <c r="H40" s="231"/>
      <c r="I40" s="231"/>
      <c r="J40" s="231"/>
      <c r="K40" s="231"/>
    </row>
    <row r="41" spans="1:11" ht="16.5" customHeight="1" thickBot="1" x14ac:dyDescent="0.4">
      <c r="A41" s="39"/>
      <c r="B41" s="233" t="s">
        <v>226</v>
      </c>
      <c r="C41" s="231"/>
      <c r="D41" s="588">
        <v>0</v>
      </c>
      <c r="E41" s="589">
        <v>0</v>
      </c>
      <c r="F41" s="590"/>
      <c r="G41" s="588">
        <v>0</v>
      </c>
      <c r="H41" s="231"/>
      <c r="I41" s="231"/>
      <c r="J41" s="231"/>
      <c r="K41" s="231"/>
    </row>
    <row r="42" spans="1:11" ht="15" thickBot="1" x14ac:dyDescent="0.4">
      <c r="A42" s="39"/>
      <c r="B42" s="233" t="s">
        <v>227</v>
      </c>
      <c r="C42" s="231"/>
      <c r="D42" s="320">
        <v>429273.95</v>
      </c>
      <c r="E42" s="471">
        <v>486028.65</v>
      </c>
      <c r="F42" s="494"/>
      <c r="G42" s="320">
        <v>230322</v>
      </c>
      <c r="H42" s="231"/>
      <c r="I42" s="231"/>
      <c r="J42" s="231"/>
      <c r="K42" s="231"/>
    </row>
    <row r="44" spans="1:11" ht="16.5" customHeight="1" x14ac:dyDescent="0.35"/>
    <row r="48" spans="1:11" ht="80" customHeight="1" x14ac:dyDescent="0.35"/>
    <row r="51" ht="16.5" customHeight="1" x14ac:dyDescent="0.35"/>
    <row r="55" ht="16.5" customHeight="1" x14ac:dyDescent="0.35"/>
    <row r="59" ht="16.5" customHeight="1" x14ac:dyDescent="0.35"/>
    <row r="62" ht="16.5" customHeight="1" x14ac:dyDescent="0.35"/>
    <row r="69" ht="15.75" customHeight="1" x14ac:dyDescent="0.35"/>
    <row r="70" ht="15.75" customHeight="1" x14ac:dyDescent="0.35"/>
    <row r="71" ht="32.25" customHeight="1" x14ac:dyDescent="0.35"/>
    <row r="74" ht="16.5" customHeight="1" x14ac:dyDescent="0.35"/>
  </sheetData>
  <mergeCells count="51">
    <mergeCell ref="C3:E3"/>
    <mergeCell ref="F3:G3"/>
    <mergeCell ref="I3:K3"/>
    <mergeCell ref="C5:E5"/>
    <mergeCell ref="F5:G5"/>
    <mergeCell ref="I5:K5"/>
    <mergeCell ref="B4:K4"/>
    <mergeCell ref="C1:E1"/>
    <mergeCell ref="F1:G1"/>
    <mergeCell ref="I1:K1"/>
    <mergeCell ref="C2:E2"/>
    <mergeCell ref="F2:G2"/>
    <mergeCell ref="I2:K2"/>
    <mergeCell ref="C6:E6"/>
    <mergeCell ref="F6:G6"/>
    <mergeCell ref="I6:K6"/>
    <mergeCell ref="A7:A8"/>
    <mergeCell ref="B7:B8"/>
    <mergeCell ref="C7:C8"/>
    <mergeCell ref="D7:G7"/>
    <mergeCell ref="H7:H8"/>
    <mergeCell ref="E12:F12"/>
    <mergeCell ref="E13:F13"/>
    <mergeCell ref="E14:F14"/>
    <mergeCell ref="J7:J8"/>
    <mergeCell ref="K7:K8"/>
    <mergeCell ref="E8:F8"/>
    <mergeCell ref="E10:F10"/>
    <mergeCell ref="E11:F11"/>
    <mergeCell ref="I7:I8"/>
    <mergeCell ref="E40:F40"/>
    <mergeCell ref="E41:F41"/>
    <mergeCell ref="E42:F42"/>
    <mergeCell ref="E38:F38"/>
    <mergeCell ref="E39:F39"/>
    <mergeCell ref="E16:F16"/>
    <mergeCell ref="E29:F29"/>
    <mergeCell ref="E27:F27"/>
    <mergeCell ref="E24:F24"/>
    <mergeCell ref="E25:F25"/>
    <mergeCell ref="E20:F20"/>
    <mergeCell ref="E17:F17"/>
    <mergeCell ref="E18:F18"/>
    <mergeCell ref="E30:F30"/>
    <mergeCell ref="E37:F37"/>
    <mergeCell ref="E33:F33"/>
    <mergeCell ref="E34:F34"/>
    <mergeCell ref="E31:F31"/>
    <mergeCell ref="E22:F22"/>
    <mergeCell ref="E21:F21"/>
    <mergeCell ref="E35:F35"/>
  </mergeCells>
  <pageMargins left="0.7" right="0.7" top="0.75" bottom="0.75" header="0.3" footer="0.3"/>
  <pageSetup orientation="landscape" r:id="rId1"/>
  <ignoredErrors>
    <ignoredError sqref="D8:G8"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tabSelected="1" zoomScale="70" zoomScaleNormal="70" workbookViewId="0">
      <selection activeCell="N58" sqref="N58"/>
    </sheetView>
  </sheetViews>
  <sheetFormatPr defaultColWidth="11.453125" defaultRowHeight="14.5" x14ac:dyDescent="0.35"/>
  <cols>
    <col min="1" max="1" width="11.453125" style="31"/>
    <col min="2" max="2" width="37.453125" style="31" customWidth="1"/>
    <col min="3" max="4" width="8.6328125" style="31" customWidth="1"/>
    <col min="5" max="6" width="4.6328125" style="31" customWidth="1"/>
    <col min="7" max="7" width="8.6328125" style="31" customWidth="1"/>
    <col min="8" max="8" width="11.453125" style="31"/>
    <col min="9" max="9" width="17.81640625" style="31" customWidth="1"/>
    <col min="10" max="10" width="17" style="31" customWidth="1"/>
    <col min="11" max="11" width="11.453125" style="31"/>
  </cols>
  <sheetData>
    <row r="1" spans="1:11" ht="27" customHeight="1" thickBot="1" x14ac:dyDescent="0.4">
      <c r="A1" s="73"/>
      <c r="B1" s="92" t="s">
        <v>101</v>
      </c>
      <c r="C1" s="381" t="s">
        <v>955</v>
      </c>
      <c r="D1" s="382"/>
      <c r="E1" s="383"/>
      <c r="F1" s="381" t="s">
        <v>956</v>
      </c>
      <c r="G1" s="383"/>
      <c r="H1" s="182" t="s">
        <v>967</v>
      </c>
      <c r="I1" s="381" t="s">
        <v>19</v>
      </c>
      <c r="J1" s="382"/>
      <c r="K1" s="383"/>
    </row>
    <row r="2" spans="1:11" ht="15" thickBot="1" x14ac:dyDescent="0.4">
      <c r="A2" s="38"/>
      <c r="B2" s="386" t="s">
        <v>962</v>
      </c>
      <c r="C2" s="387"/>
      <c r="D2" s="387"/>
      <c r="E2" s="387"/>
      <c r="F2" s="387"/>
      <c r="G2" s="387"/>
      <c r="H2" s="387"/>
      <c r="I2" s="387"/>
      <c r="J2" s="387"/>
      <c r="K2" s="388"/>
    </row>
    <row r="3" spans="1:11" ht="39.5" thickBot="1" x14ac:dyDescent="0.4">
      <c r="A3" s="83"/>
      <c r="B3" s="101" t="s">
        <v>433</v>
      </c>
      <c r="C3" s="495">
        <v>0.45</v>
      </c>
      <c r="D3" s="496"/>
      <c r="E3" s="497"/>
      <c r="F3" s="495">
        <v>0.47</v>
      </c>
      <c r="G3" s="497"/>
      <c r="H3" s="88">
        <v>0.54</v>
      </c>
      <c r="I3" s="495"/>
      <c r="J3" s="496"/>
      <c r="K3" s="497"/>
    </row>
    <row r="4" spans="1:11" ht="39.5" thickBot="1" x14ac:dyDescent="0.4">
      <c r="A4" s="83"/>
      <c r="B4" s="83" t="s">
        <v>434</v>
      </c>
      <c r="C4" s="495">
        <v>0.45</v>
      </c>
      <c r="D4" s="496"/>
      <c r="E4" s="497"/>
      <c r="F4" s="495">
        <v>0.71</v>
      </c>
      <c r="G4" s="497"/>
      <c r="H4" s="88">
        <v>0.78</v>
      </c>
      <c r="I4" s="495"/>
      <c r="J4" s="496"/>
      <c r="K4" s="497"/>
    </row>
    <row r="5" spans="1:11" ht="39.5" thickBot="1" x14ac:dyDescent="0.4">
      <c r="A5" s="83"/>
      <c r="B5" s="101" t="s">
        <v>435</v>
      </c>
      <c r="C5" s="495">
        <v>0.64</v>
      </c>
      <c r="D5" s="496"/>
      <c r="E5" s="497"/>
      <c r="F5" s="495">
        <v>0.71</v>
      </c>
      <c r="G5" s="497"/>
      <c r="H5" s="88">
        <v>0.77</v>
      </c>
      <c r="I5" s="495"/>
      <c r="J5" s="496"/>
      <c r="K5" s="497"/>
    </row>
    <row r="6" spans="1:11" ht="39.5" thickBot="1" x14ac:dyDescent="0.4">
      <c r="A6" s="83"/>
      <c r="B6" s="83" t="s">
        <v>436</v>
      </c>
      <c r="C6" s="495">
        <v>0.31</v>
      </c>
      <c r="D6" s="496"/>
      <c r="E6" s="497"/>
      <c r="F6" s="495">
        <v>0.33</v>
      </c>
      <c r="G6" s="497"/>
      <c r="H6" s="88">
        <v>0.47</v>
      </c>
      <c r="I6" s="495"/>
      <c r="J6" s="496"/>
      <c r="K6" s="497"/>
    </row>
    <row r="7" spans="1:11" ht="52.5" thickBot="1" x14ac:dyDescent="0.4">
      <c r="A7" s="83"/>
      <c r="B7" s="200" t="s">
        <v>961</v>
      </c>
      <c r="C7" s="495"/>
      <c r="D7" s="496"/>
      <c r="E7" s="497"/>
      <c r="F7" s="495"/>
      <c r="G7" s="497"/>
      <c r="H7" s="88"/>
      <c r="I7" s="495"/>
      <c r="J7" s="496"/>
      <c r="K7" s="497"/>
    </row>
    <row r="8" spans="1:11" ht="15" thickBot="1" x14ac:dyDescent="0.4">
      <c r="A8" s="352"/>
      <c r="B8" s="352" t="s">
        <v>30</v>
      </c>
      <c r="C8" s="352" t="s">
        <v>31</v>
      </c>
      <c r="D8" s="368" t="s">
        <v>32</v>
      </c>
      <c r="E8" s="369"/>
      <c r="F8" s="369"/>
      <c r="G8" s="370"/>
      <c r="H8" s="352" t="s">
        <v>33</v>
      </c>
      <c r="I8" s="352" t="s">
        <v>34</v>
      </c>
      <c r="J8" s="352" t="s">
        <v>35</v>
      </c>
      <c r="K8" s="352" t="s">
        <v>247</v>
      </c>
    </row>
    <row r="9" spans="1:11" ht="15" thickBot="1" x14ac:dyDescent="0.4">
      <c r="A9" s="353"/>
      <c r="B9" s="353"/>
      <c r="C9" s="353"/>
      <c r="D9" s="209" t="s">
        <v>952</v>
      </c>
      <c r="E9" s="371" t="s">
        <v>953</v>
      </c>
      <c r="F9" s="370"/>
      <c r="G9" s="209" t="s">
        <v>954</v>
      </c>
      <c r="H9" s="353"/>
      <c r="I9" s="353"/>
      <c r="J9" s="353"/>
      <c r="K9" s="353"/>
    </row>
    <row r="10" spans="1:11" ht="26.5" thickBot="1" x14ac:dyDescent="0.4">
      <c r="A10" s="45"/>
      <c r="B10" s="72" t="s">
        <v>437</v>
      </c>
      <c r="C10" s="40"/>
      <c r="D10" s="41"/>
      <c r="E10" s="41"/>
      <c r="F10" s="41"/>
      <c r="G10" s="41"/>
      <c r="H10" s="41"/>
      <c r="I10" s="41"/>
      <c r="J10" s="41"/>
      <c r="K10" s="42"/>
    </row>
    <row r="11" spans="1:11" ht="104.5" thickBot="1" x14ac:dyDescent="0.4">
      <c r="A11" s="39"/>
      <c r="B11" s="55" t="s">
        <v>1238</v>
      </c>
      <c r="C11" s="273">
        <v>2021</v>
      </c>
      <c r="D11" s="279">
        <v>2346.12</v>
      </c>
      <c r="E11" s="458">
        <v>0</v>
      </c>
      <c r="F11" s="621"/>
      <c r="G11" s="279">
        <v>0</v>
      </c>
      <c r="H11" s="81"/>
      <c r="I11" s="81" t="s">
        <v>134</v>
      </c>
      <c r="J11" s="81" t="s">
        <v>1239</v>
      </c>
      <c r="K11" s="81"/>
    </row>
    <row r="12" spans="1:11" ht="26.5" thickBot="1" x14ac:dyDescent="0.4">
      <c r="A12" s="39"/>
      <c r="B12" s="55" t="s">
        <v>1241</v>
      </c>
      <c r="C12" s="262">
        <v>2021</v>
      </c>
      <c r="D12" s="279">
        <v>2346.12</v>
      </c>
      <c r="E12" s="458">
        <v>0</v>
      </c>
      <c r="F12" s="621"/>
      <c r="G12" s="279">
        <v>0</v>
      </c>
      <c r="H12" s="81"/>
      <c r="I12" s="81" t="s">
        <v>134</v>
      </c>
      <c r="J12" s="81" t="s">
        <v>1258</v>
      </c>
      <c r="K12" s="81"/>
    </row>
    <row r="13" spans="1:11" ht="39.5" thickBot="1" x14ac:dyDescent="0.4">
      <c r="A13" s="39"/>
      <c r="B13" s="55" t="s">
        <v>1242</v>
      </c>
      <c r="C13" s="262">
        <v>2021</v>
      </c>
      <c r="D13" s="279">
        <v>1173.0600000000002</v>
      </c>
      <c r="E13" s="458">
        <v>0</v>
      </c>
      <c r="F13" s="621"/>
      <c r="G13" s="279">
        <v>0</v>
      </c>
      <c r="H13" s="81"/>
      <c r="I13" s="81" t="s">
        <v>134</v>
      </c>
      <c r="J13" s="81" t="s">
        <v>1259</v>
      </c>
      <c r="K13" s="81"/>
    </row>
    <row r="14" spans="1:11" ht="52.5" thickBot="1" x14ac:dyDescent="0.4">
      <c r="A14" s="54"/>
      <c r="B14" s="55" t="s">
        <v>868</v>
      </c>
      <c r="C14" s="262">
        <v>2021</v>
      </c>
      <c r="D14" s="279">
        <v>1173.0600000000002</v>
      </c>
      <c r="E14" s="458">
        <v>0</v>
      </c>
      <c r="F14" s="621"/>
      <c r="G14" s="279">
        <v>0</v>
      </c>
      <c r="H14" s="55"/>
      <c r="I14" s="55" t="s">
        <v>134</v>
      </c>
      <c r="J14" s="55" t="s">
        <v>1258</v>
      </c>
      <c r="K14" s="55"/>
    </row>
    <row r="15" spans="1:11" ht="26.5" thickBot="1" x14ac:dyDescent="0.4">
      <c r="A15" s="54"/>
      <c r="B15" s="55" t="s">
        <v>866</v>
      </c>
      <c r="C15" s="262">
        <v>2022</v>
      </c>
      <c r="D15" s="279">
        <v>2500</v>
      </c>
      <c r="E15" s="458">
        <v>2500</v>
      </c>
      <c r="F15" s="621"/>
      <c r="G15" s="279">
        <v>0</v>
      </c>
      <c r="H15" s="55"/>
      <c r="I15" s="55" t="s">
        <v>438</v>
      </c>
      <c r="J15" s="55" t="s">
        <v>867</v>
      </c>
      <c r="K15" s="55"/>
    </row>
    <row r="16" spans="1:11" ht="39.5" thickBot="1" x14ac:dyDescent="0.4">
      <c r="A16" s="39"/>
      <c r="B16" s="55" t="s">
        <v>1240</v>
      </c>
      <c r="C16" s="262">
        <v>2022</v>
      </c>
      <c r="D16" s="279">
        <v>1173.0600000000002</v>
      </c>
      <c r="E16" s="458">
        <v>650</v>
      </c>
      <c r="F16" s="621"/>
      <c r="G16" s="279">
        <v>0</v>
      </c>
      <c r="H16" s="81"/>
      <c r="I16" s="81" t="s">
        <v>438</v>
      </c>
      <c r="J16" s="253" t="s">
        <v>870</v>
      </c>
      <c r="K16" s="81"/>
    </row>
    <row r="17" spans="1:11" ht="52.5" customHeight="1" thickBot="1" x14ac:dyDescent="0.4">
      <c r="A17" s="54"/>
      <c r="B17" s="55" t="s">
        <v>1243</v>
      </c>
      <c r="C17" s="255">
        <v>2021</v>
      </c>
      <c r="D17" s="287">
        <v>2346.12</v>
      </c>
      <c r="E17" s="457">
        <v>0</v>
      </c>
      <c r="F17" s="619"/>
      <c r="G17" s="279">
        <v>0</v>
      </c>
      <c r="H17" s="55"/>
      <c r="I17" s="55" t="s">
        <v>134</v>
      </c>
      <c r="J17" s="55" t="s">
        <v>1258</v>
      </c>
      <c r="K17" s="55"/>
    </row>
    <row r="18" spans="1:11" ht="71.5" customHeight="1" thickBot="1" x14ac:dyDescent="0.4">
      <c r="A18" s="39"/>
      <c r="B18" s="55" t="s">
        <v>721</v>
      </c>
      <c r="C18" s="255">
        <v>2022</v>
      </c>
      <c r="D18" s="287">
        <v>0</v>
      </c>
      <c r="E18" s="457">
        <v>1173.0600000000002</v>
      </c>
      <c r="F18" s="619"/>
      <c r="G18" s="279">
        <v>0</v>
      </c>
      <c r="H18" s="81"/>
      <c r="I18" s="81" t="s">
        <v>438</v>
      </c>
      <c r="J18" s="253" t="s">
        <v>870</v>
      </c>
      <c r="K18" s="81"/>
    </row>
    <row r="19" spans="1:11" ht="78.5" thickBot="1" x14ac:dyDescent="0.4">
      <c r="A19" s="58"/>
      <c r="B19" s="70" t="s">
        <v>869</v>
      </c>
      <c r="C19" s="337">
        <v>2022</v>
      </c>
      <c r="D19" s="287">
        <v>0</v>
      </c>
      <c r="E19" s="457">
        <v>1173.0600000000002</v>
      </c>
      <c r="F19" s="619"/>
      <c r="G19" s="279">
        <v>0</v>
      </c>
      <c r="H19" s="94"/>
      <c r="I19" s="94" t="s">
        <v>438</v>
      </c>
      <c r="J19" s="94" t="s">
        <v>870</v>
      </c>
      <c r="K19" s="94"/>
    </row>
    <row r="20" spans="1:11" ht="39.5" thickBot="1" x14ac:dyDescent="0.4">
      <c r="A20" s="39"/>
      <c r="B20" s="55" t="s">
        <v>722</v>
      </c>
      <c r="C20" s="255">
        <v>2022</v>
      </c>
      <c r="D20" s="287">
        <v>0</v>
      </c>
      <c r="E20" s="457">
        <v>1173.0600000000002</v>
      </c>
      <c r="F20" s="619"/>
      <c r="G20" s="279">
        <v>0</v>
      </c>
      <c r="H20" s="81"/>
      <c r="I20" s="81" t="s">
        <v>438</v>
      </c>
      <c r="J20" s="253" t="s">
        <v>870</v>
      </c>
      <c r="K20" s="81"/>
    </row>
    <row r="21" spans="1:11" ht="39.5" thickBot="1" x14ac:dyDescent="0.4">
      <c r="A21" s="39"/>
      <c r="B21" s="55" t="s">
        <v>723</v>
      </c>
      <c r="C21" s="255">
        <v>2022</v>
      </c>
      <c r="D21" s="287">
        <v>0</v>
      </c>
      <c r="E21" s="457">
        <v>1173.0600000000002</v>
      </c>
      <c r="F21" s="619"/>
      <c r="G21" s="279">
        <v>0</v>
      </c>
      <c r="H21" s="81"/>
      <c r="I21" s="81" t="s">
        <v>438</v>
      </c>
      <c r="J21" s="253" t="s">
        <v>870</v>
      </c>
      <c r="K21" s="81"/>
    </row>
    <row r="22" spans="1:11" ht="39.5" thickBot="1" x14ac:dyDescent="0.4">
      <c r="A22" s="39"/>
      <c r="B22" s="55" t="s">
        <v>1244</v>
      </c>
      <c r="C22" s="255">
        <v>2021</v>
      </c>
      <c r="D22" s="287">
        <v>2346.12</v>
      </c>
      <c r="E22" s="457">
        <v>0</v>
      </c>
      <c r="F22" s="619"/>
      <c r="G22" s="279">
        <v>0</v>
      </c>
      <c r="H22" s="81"/>
      <c r="I22" s="81" t="s">
        <v>134</v>
      </c>
      <c r="J22" s="81" t="s">
        <v>1258</v>
      </c>
      <c r="K22" s="81"/>
    </row>
    <row r="23" spans="1:11" ht="39.5" thickBot="1" x14ac:dyDescent="0.4">
      <c r="A23" s="39"/>
      <c r="B23" s="55" t="s">
        <v>1245</v>
      </c>
      <c r="C23" s="262">
        <v>2021</v>
      </c>
      <c r="D23" s="279">
        <v>2346.12</v>
      </c>
      <c r="E23" s="458">
        <v>0</v>
      </c>
      <c r="F23" s="621"/>
      <c r="G23" s="279">
        <v>0</v>
      </c>
      <c r="H23" s="81"/>
      <c r="I23" s="81" t="s">
        <v>134</v>
      </c>
      <c r="J23" s="81" t="s">
        <v>1258</v>
      </c>
      <c r="K23" s="81"/>
    </row>
    <row r="24" spans="1:11" ht="39.5" thickBot="1" x14ac:dyDescent="0.4">
      <c r="A24" s="39"/>
      <c r="B24" s="55" t="s">
        <v>1246</v>
      </c>
      <c r="C24" s="262">
        <v>2021</v>
      </c>
      <c r="D24" s="279">
        <v>2346.12</v>
      </c>
      <c r="E24" s="458">
        <v>0</v>
      </c>
      <c r="F24" s="621"/>
      <c r="G24" s="279">
        <v>0</v>
      </c>
      <c r="H24" s="81"/>
      <c r="I24" s="81" t="s">
        <v>134</v>
      </c>
      <c r="J24" s="81" t="s">
        <v>1258</v>
      </c>
      <c r="K24" s="81"/>
    </row>
    <row r="25" spans="1:11" ht="39.5" thickBot="1" x14ac:dyDescent="0.4">
      <c r="A25" s="39"/>
      <c r="B25" s="55" t="s">
        <v>871</v>
      </c>
      <c r="C25" s="262">
        <v>2021</v>
      </c>
      <c r="D25" s="279">
        <v>1173.0600000000002</v>
      </c>
      <c r="E25" s="458">
        <v>0</v>
      </c>
      <c r="F25" s="621"/>
      <c r="G25" s="279">
        <v>0</v>
      </c>
      <c r="H25" s="81"/>
      <c r="I25" s="81" t="s">
        <v>134</v>
      </c>
      <c r="J25" s="81" t="s">
        <v>1258</v>
      </c>
      <c r="K25" s="81"/>
    </row>
    <row r="26" spans="1:11" ht="65.5" thickBot="1" x14ac:dyDescent="0.4">
      <c r="A26" s="54"/>
      <c r="B26" s="55" t="s">
        <v>439</v>
      </c>
      <c r="C26" s="262">
        <v>2022</v>
      </c>
      <c r="D26" s="279">
        <v>0</v>
      </c>
      <c r="E26" s="458">
        <v>1759.59</v>
      </c>
      <c r="F26" s="621"/>
      <c r="G26" s="279">
        <v>0</v>
      </c>
      <c r="H26" s="55"/>
      <c r="I26" s="55" t="s">
        <v>438</v>
      </c>
      <c r="J26" s="55" t="s">
        <v>872</v>
      </c>
      <c r="K26" s="55"/>
    </row>
    <row r="27" spans="1:11" ht="52.5" thickBot="1" x14ac:dyDescent="0.4">
      <c r="A27" s="54"/>
      <c r="B27" s="70" t="s">
        <v>440</v>
      </c>
      <c r="C27" s="336" t="s">
        <v>4</v>
      </c>
      <c r="D27" s="279">
        <v>0</v>
      </c>
      <c r="E27" s="458">
        <v>1950</v>
      </c>
      <c r="F27" s="621"/>
      <c r="G27" s="279">
        <v>1950</v>
      </c>
      <c r="H27" s="55"/>
      <c r="I27" s="55" t="s">
        <v>873</v>
      </c>
      <c r="J27" s="55" t="s">
        <v>442</v>
      </c>
      <c r="K27" s="55"/>
    </row>
    <row r="28" spans="1:11" ht="39.5" thickBot="1" x14ac:dyDescent="0.4">
      <c r="A28" s="54"/>
      <c r="B28" s="55" t="s">
        <v>1247</v>
      </c>
      <c r="C28" s="262">
        <v>2021</v>
      </c>
      <c r="D28" s="279">
        <v>2346.12</v>
      </c>
      <c r="E28" s="458">
        <v>0</v>
      </c>
      <c r="F28" s="621"/>
      <c r="G28" s="279">
        <v>0</v>
      </c>
      <c r="H28" s="55"/>
      <c r="I28" s="55" t="s">
        <v>134</v>
      </c>
      <c r="J28" s="55" t="s">
        <v>1258</v>
      </c>
      <c r="K28" s="55"/>
    </row>
    <row r="29" spans="1:11" ht="52.5" thickBot="1" x14ac:dyDescent="0.4">
      <c r="A29" s="39"/>
      <c r="B29" s="70" t="s">
        <v>443</v>
      </c>
      <c r="C29" s="262">
        <v>2022</v>
      </c>
      <c r="D29" s="279">
        <v>0</v>
      </c>
      <c r="E29" s="458">
        <v>1173.06</v>
      </c>
      <c r="F29" s="621"/>
      <c r="G29" s="279">
        <v>0</v>
      </c>
      <c r="H29" s="81"/>
      <c r="I29" s="81" t="s">
        <v>438</v>
      </c>
      <c r="J29" s="81" t="s">
        <v>444</v>
      </c>
      <c r="K29" s="81"/>
    </row>
    <row r="30" spans="1:11" ht="52.5" thickBot="1" x14ac:dyDescent="0.4">
      <c r="A30" s="39"/>
      <c r="B30" s="70" t="s">
        <v>1248</v>
      </c>
      <c r="C30" s="262">
        <v>2021</v>
      </c>
      <c r="D30" s="279">
        <v>2346.12</v>
      </c>
      <c r="E30" s="458">
        <v>0</v>
      </c>
      <c r="F30" s="621"/>
      <c r="G30" s="279">
        <v>0</v>
      </c>
      <c r="H30" s="81"/>
      <c r="I30" s="81" t="s">
        <v>134</v>
      </c>
      <c r="J30" s="81" t="s">
        <v>1258</v>
      </c>
      <c r="K30" s="81"/>
    </row>
    <row r="31" spans="1:11" ht="52.5" thickBot="1" x14ac:dyDescent="0.4">
      <c r="A31" s="39"/>
      <c r="B31" s="55" t="s">
        <v>1249</v>
      </c>
      <c r="C31" s="262">
        <v>2021</v>
      </c>
      <c r="D31" s="279">
        <v>2346.12</v>
      </c>
      <c r="E31" s="458">
        <v>0</v>
      </c>
      <c r="F31" s="621"/>
      <c r="G31" s="279">
        <v>0</v>
      </c>
      <c r="H31" s="81"/>
      <c r="I31" s="81" t="s">
        <v>134</v>
      </c>
      <c r="J31" s="81" t="s">
        <v>1258</v>
      </c>
      <c r="K31" s="81"/>
    </row>
    <row r="32" spans="1:11" ht="52.5" thickBot="1" x14ac:dyDescent="0.4">
      <c r="A32" s="39"/>
      <c r="B32" s="55" t="s">
        <v>1250</v>
      </c>
      <c r="C32" s="262">
        <v>2021</v>
      </c>
      <c r="D32" s="279">
        <v>2346.12</v>
      </c>
      <c r="E32" s="458">
        <v>0</v>
      </c>
      <c r="F32" s="621"/>
      <c r="G32" s="279">
        <v>0</v>
      </c>
      <c r="H32" s="81"/>
      <c r="I32" s="81" t="s">
        <v>134</v>
      </c>
      <c r="J32" s="81" t="s">
        <v>1260</v>
      </c>
      <c r="K32" s="81"/>
    </row>
    <row r="33" spans="1:11" ht="52.5" thickBot="1" x14ac:dyDescent="0.4">
      <c r="A33" s="39"/>
      <c r="B33" s="55" t="s">
        <v>1251</v>
      </c>
      <c r="C33" s="262">
        <v>2021</v>
      </c>
      <c r="D33" s="279">
        <v>2346.12</v>
      </c>
      <c r="E33" s="458">
        <v>0</v>
      </c>
      <c r="F33" s="621"/>
      <c r="G33" s="279">
        <v>0</v>
      </c>
      <c r="H33" s="81"/>
      <c r="I33" s="81" t="s">
        <v>134</v>
      </c>
      <c r="J33" s="81" t="s">
        <v>1258</v>
      </c>
      <c r="K33" s="81"/>
    </row>
    <row r="34" spans="1:11" ht="39.5" thickBot="1" x14ac:dyDescent="0.4">
      <c r="A34" s="39"/>
      <c r="B34" s="55" t="s">
        <v>1252</v>
      </c>
      <c r="C34" s="262">
        <v>2021</v>
      </c>
      <c r="D34" s="279">
        <v>2346.12</v>
      </c>
      <c r="E34" s="458">
        <v>0</v>
      </c>
      <c r="F34" s="621"/>
      <c r="G34" s="279">
        <v>0</v>
      </c>
      <c r="H34" s="81"/>
      <c r="I34" s="81" t="s">
        <v>134</v>
      </c>
      <c r="J34" s="81" t="s">
        <v>1258</v>
      </c>
      <c r="K34" s="81"/>
    </row>
    <row r="35" spans="1:11" ht="39.5" thickBot="1" x14ac:dyDescent="0.4">
      <c r="A35" s="39"/>
      <c r="B35" s="55" t="s">
        <v>1253</v>
      </c>
      <c r="C35" s="262">
        <v>2021</v>
      </c>
      <c r="D35" s="279">
        <v>2346.12</v>
      </c>
      <c r="E35" s="458">
        <v>0</v>
      </c>
      <c r="F35" s="621"/>
      <c r="G35" s="279">
        <v>0</v>
      </c>
      <c r="H35" s="81"/>
      <c r="I35" s="81" t="s">
        <v>134</v>
      </c>
      <c r="J35" s="81" t="s">
        <v>1258</v>
      </c>
      <c r="K35" s="81"/>
    </row>
    <row r="36" spans="1:11" ht="52.5" thickBot="1" x14ac:dyDescent="0.4">
      <c r="A36" s="54"/>
      <c r="B36" s="55" t="s">
        <v>1254</v>
      </c>
      <c r="C36" s="262">
        <v>2021</v>
      </c>
      <c r="D36" s="279">
        <v>2346.12</v>
      </c>
      <c r="E36" s="458">
        <v>0</v>
      </c>
      <c r="F36" s="621"/>
      <c r="G36" s="279">
        <v>0</v>
      </c>
      <c r="H36" s="55"/>
      <c r="I36" s="55" t="s">
        <v>134</v>
      </c>
      <c r="J36" s="55" t="s">
        <v>1258</v>
      </c>
      <c r="K36" s="55"/>
    </row>
    <row r="37" spans="1:11" ht="78.5" thickBot="1" x14ac:dyDescent="0.4">
      <c r="A37" s="54"/>
      <c r="B37" s="55" t="s">
        <v>1255</v>
      </c>
      <c r="C37" s="262">
        <v>2021</v>
      </c>
      <c r="D37" s="279">
        <v>2346.12</v>
      </c>
      <c r="E37" s="458">
        <v>0</v>
      </c>
      <c r="F37" s="621"/>
      <c r="G37" s="279">
        <v>0</v>
      </c>
      <c r="H37" s="55"/>
      <c r="I37" s="55" t="s">
        <v>134</v>
      </c>
      <c r="J37" s="55" t="s">
        <v>1258</v>
      </c>
      <c r="K37" s="55"/>
    </row>
    <row r="38" spans="1:11" ht="102" customHeight="1" thickBot="1" x14ac:dyDescent="0.4">
      <c r="A38" s="54"/>
      <c r="B38" s="55" t="s">
        <v>1261</v>
      </c>
      <c r="C38" s="262">
        <v>2021</v>
      </c>
      <c r="D38" s="279">
        <v>2346.12</v>
      </c>
      <c r="E38" s="458">
        <v>0</v>
      </c>
      <c r="F38" s="621"/>
      <c r="G38" s="279">
        <v>0</v>
      </c>
      <c r="H38" s="55"/>
      <c r="I38" s="55" t="s">
        <v>134</v>
      </c>
      <c r="J38" s="55" t="s">
        <v>1258</v>
      </c>
      <c r="K38" s="55"/>
    </row>
    <row r="39" spans="1:11" ht="156.5" customHeight="1" thickBot="1" x14ac:dyDescent="0.4">
      <c r="A39" s="54"/>
      <c r="B39" s="55" t="s">
        <v>445</v>
      </c>
      <c r="C39" s="262">
        <v>2022</v>
      </c>
      <c r="D39" s="279">
        <v>0</v>
      </c>
      <c r="E39" s="458">
        <v>1173.06</v>
      </c>
      <c r="F39" s="621"/>
      <c r="G39" s="279">
        <v>0</v>
      </c>
      <c r="H39" s="55"/>
      <c r="I39" s="55" t="s">
        <v>438</v>
      </c>
      <c r="J39" s="55" t="s">
        <v>446</v>
      </c>
      <c r="K39" s="55"/>
    </row>
    <row r="40" spans="1:11" ht="117.5" thickBot="1" x14ac:dyDescent="0.4">
      <c r="A40" s="54"/>
      <c r="B40" s="70" t="s">
        <v>1262</v>
      </c>
      <c r="C40" s="262">
        <v>2021</v>
      </c>
      <c r="D40" s="279">
        <v>1173.06</v>
      </c>
      <c r="E40" s="458">
        <v>0</v>
      </c>
      <c r="F40" s="621"/>
      <c r="G40" s="279">
        <v>0</v>
      </c>
      <c r="H40" s="55"/>
      <c r="I40" s="55" t="s">
        <v>438</v>
      </c>
      <c r="J40" s="55" t="s">
        <v>1258</v>
      </c>
      <c r="K40" s="55"/>
    </row>
    <row r="41" spans="1:11" ht="78.5" thickBot="1" x14ac:dyDescent="0.4">
      <c r="A41" s="39"/>
      <c r="B41" s="70" t="s">
        <v>1256</v>
      </c>
      <c r="C41" s="262">
        <v>2021</v>
      </c>
      <c r="D41" s="279">
        <v>2346.1200000000003</v>
      </c>
      <c r="E41" s="458">
        <v>0</v>
      </c>
      <c r="F41" s="621"/>
      <c r="G41" s="279">
        <v>0</v>
      </c>
      <c r="H41" s="81"/>
      <c r="I41" s="81" t="s">
        <v>134</v>
      </c>
      <c r="J41" s="81" t="s">
        <v>1258</v>
      </c>
      <c r="K41" s="81"/>
    </row>
    <row r="42" spans="1:11" ht="52.5" thickBot="1" x14ac:dyDescent="0.4">
      <c r="A42" s="54"/>
      <c r="B42" s="55" t="s">
        <v>1257</v>
      </c>
      <c r="C42" s="262">
        <v>2021</v>
      </c>
      <c r="D42" s="279">
        <v>2346.12</v>
      </c>
      <c r="E42" s="458">
        <v>0</v>
      </c>
      <c r="F42" s="621"/>
      <c r="G42" s="279">
        <v>0</v>
      </c>
      <c r="H42" s="81"/>
      <c r="I42" s="81" t="s">
        <v>134</v>
      </c>
      <c r="J42" s="81" t="s">
        <v>1258</v>
      </c>
      <c r="K42" s="81"/>
    </row>
    <row r="43" spans="1:11" ht="15" thickBot="1" x14ac:dyDescent="0.4">
      <c r="A43" s="103"/>
      <c r="B43" s="121" t="s">
        <v>447</v>
      </c>
      <c r="C43" s="259"/>
      <c r="D43" s="286"/>
      <c r="E43" s="286"/>
      <c r="F43" s="286"/>
      <c r="G43" s="286"/>
      <c r="H43" s="41"/>
      <c r="I43" s="41"/>
      <c r="J43" s="41"/>
      <c r="K43" s="42"/>
    </row>
    <row r="44" spans="1:11" ht="26.5" thickBot="1" x14ac:dyDescent="0.4">
      <c r="A44" s="54"/>
      <c r="B44" s="55" t="s">
        <v>874</v>
      </c>
      <c r="C44" s="262">
        <v>2022</v>
      </c>
      <c r="D44" s="279">
        <v>0</v>
      </c>
      <c r="E44" s="458">
        <v>3600</v>
      </c>
      <c r="F44" s="621"/>
      <c r="G44" s="279">
        <v>0</v>
      </c>
      <c r="H44" s="81"/>
      <c r="I44" s="81" t="s">
        <v>441</v>
      </c>
      <c r="J44" s="81" t="s">
        <v>448</v>
      </c>
      <c r="K44" s="81"/>
    </row>
    <row r="45" spans="1:11" ht="26.5" thickBot="1" x14ac:dyDescent="0.4">
      <c r="A45" s="54"/>
      <c r="B45" s="55" t="s">
        <v>449</v>
      </c>
      <c r="C45" s="331" t="s">
        <v>1263</v>
      </c>
      <c r="D45" s="287">
        <v>0</v>
      </c>
      <c r="E45" s="457">
        <f>1200+5000</f>
        <v>6200</v>
      </c>
      <c r="F45" s="619"/>
      <c r="G45" s="287">
        <f>1200+5000</f>
        <v>6200</v>
      </c>
      <c r="H45" s="81"/>
      <c r="I45" s="81" t="s">
        <v>441</v>
      </c>
      <c r="J45" s="81" t="s">
        <v>1218</v>
      </c>
      <c r="K45" s="81"/>
    </row>
    <row r="46" spans="1:11" ht="26.5" thickBot="1" x14ac:dyDescent="0.4">
      <c r="A46" s="54"/>
      <c r="B46" s="55" t="s">
        <v>450</v>
      </c>
      <c r="C46" s="331">
        <v>2022</v>
      </c>
      <c r="D46" s="287">
        <v>0</v>
      </c>
      <c r="E46" s="457">
        <v>3600</v>
      </c>
      <c r="F46" s="619"/>
      <c r="G46" s="287">
        <v>0</v>
      </c>
      <c r="H46" s="81"/>
      <c r="I46" s="81" t="s">
        <v>441</v>
      </c>
      <c r="J46" s="81" t="s">
        <v>451</v>
      </c>
      <c r="K46" s="81"/>
    </row>
    <row r="47" spans="1:11" ht="26.5" thickBot="1" x14ac:dyDescent="0.4">
      <c r="A47" s="54"/>
      <c r="B47" s="55" t="s">
        <v>452</v>
      </c>
      <c r="C47" s="331" t="s">
        <v>1264</v>
      </c>
      <c r="D47" s="287">
        <v>0</v>
      </c>
      <c r="E47" s="457">
        <f>1200+5000</f>
        <v>6200</v>
      </c>
      <c r="F47" s="619"/>
      <c r="G47" s="287">
        <f>1200+5000</f>
        <v>6200</v>
      </c>
      <c r="H47" s="81"/>
      <c r="I47" s="81" t="s">
        <v>441</v>
      </c>
      <c r="J47" s="81" t="s">
        <v>1218</v>
      </c>
      <c r="K47" s="81"/>
    </row>
    <row r="48" spans="1:11" ht="91.5" thickBot="1" x14ac:dyDescent="0.4">
      <c r="A48" s="54"/>
      <c r="B48" s="70" t="s">
        <v>875</v>
      </c>
      <c r="C48" s="275">
        <v>2022</v>
      </c>
      <c r="D48" s="318">
        <v>0</v>
      </c>
      <c r="E48" s="457">
        <v>2400</v>
      </c>
      <c r="F48" s="619"/>
      <c r="G48" s="276">
        <v>0</v>
      </c>
      <c r="H48" s="47"/>
      <c r="I48" s="47" t="s">
        <v>876</v>
      </c>
      <c r="J48" s="59" t="s">
        <v>453</v>
      </c>
      <c r="K48" s="47"/>
    </row>
    <row r="49" spans="1:11" ht="65.5" thickBot="1" x14ac:dyDescent="0.4">
      <c r="A49" s="58"/>
      <c r="B49" s="70" t="s">
        <v>454</v>
      </c>
      <c r="C49" s="338" t="s">
        <v>4</v>
      </c>
      <c r="D49" s="276">
        <v>0</v>
      </c>
      <c r="E49" s="457">
        <f>240+1000</f>
        <v>1240</v>
      </c>
      <c r="F49" s="619"/>
      <c r="G49" s="339">
        <f>240+1000</f>
        <v>1240</v>
      </c>
      <c r="H49" s="91"/>
      <c r="I49" s="47" t="s">
        <v>876</v>
      </c>
      <c r="J49" s="47" t="s">
        <v>877</v>
      </c>
      <c r="K49" s="47"/>
    </row>
    <row r="50" spans="1:11" ht="26.5" thickBot="1" x14ac:dyDescent="0.4">
      <c r="A50" s="39"/>
      <c r="B50" s="75" t="s">
        <v>455</v>
      </c>
      <c r="C50" s="275">
        <v>2022</v>
      </c>
      <c r="D50" s="318">
        <v>2400</v>
      </c>
      <c r="E50" s="457">
        <v>0</v>
      </c>
      <c r="F50" s="619"/>
      <c r="G50" s="276">
        <v>0</v>
      </c>
      <c r="H50" s="47"/>
      <c r="I50" s="47" t="s">
        <v>878</v>
      </c>
      <c r="J50" s="47" t="s">
        <v>456</v>
      </c>
      <c r="K50" s="47"/>
    </row>
    <row r="51" spans="1:11" ht="15" thickBot="1" x14ac:dyDescent="0.4">
      <c r="A51" s="47"/>
      <c r="B51" s="70" t="s">
        <v>457</v>
      </c>
      <c r="C51" s="338" t="s">
        <v>2</v>
      </c>
      <c r="D51" s="276">
        <v>0</v>
      </c>
      <c r="E51" s="457">
        <f>240+1000</f>
        <v>1240</v>
      </c>
      <c r="F51" s="619"/>
      <c r="G51" s="339">
        <f>240+1000</f>
        <v>1240</v>
      </c>
      <c r="H51" s="47"/>
      <c r="I51" s="47" t="s">
        <v>878</v>
      </c>
      <c r="J51" s="58" t="s">
        <v>877</v>
      </c>
      <c r="K51" s="47"/>
    </row>
    <row r="52" spans="1:11" ht="15" thickBot="1" x14ac:dyDescent="0.4">
      <c r="A52" s="45"/>
      <c r="B52" s="69" t="s">
        <v>458</v>
      </c>
      <c r="C52" s="259"/>
      <c r="D52" s="284"/>
      <c r="E52" s="284"/>
      <c r="F52" s="284"/>
      <c r="G52" s="286"/>
      <c r="H52" s="76"/>
      <c r="I52" s="41"/>
      <c r="J52" s="76"/>
      <c r="K52" s="77"/>
    </row>
    <row r="53" spans="1:11" ht="52.5" thickBot="1" x14ac:dyDescent="0.4">
      <c r="A53" s="78"/>
      <c r="B53" s="79" t="s">
        <v>880</v>
      </c>
      <c r="C53" s="275">
        <v>2022</v>
      </c>
      <c r="D53" s="279">
        <v>0</v>
      </c>
      <c r="E53" s="458">
        <v>0</v>
      </c>
      <c r="F53" s="621"/>
      <c r="G53" s="279">
        <v>0</v>
      </c>
      <c r="H53" s="81"/>
      <c r="I53" s="81" t="s">
        <v>879</v>
      </c>
      <c r="J53" s="81" t="s">
        <v>459</v>
      </c>
      <c r="K53" s="81"/>
    </row>
    <row r="54" spans="1:11" ht="15" thickBot="1" x14ac:dyDescent="0.4">
      <c r="A54" s="39"/>
      <c r="B54" s="595" t="s">
        <v>432</v>
      </c>
      <c r="C54" s="231"/>
      <c r="D54" s="588">
        <f>SUM(D11:D42,D44:D51,D53:D53)</f>
        <v>52995.460000000014</v>
      </c>
      <c r="E54" s="589">
        <f>SUM(E11:E42,E44:E51,E53:F53)</f>
        <v>38377.949999999997</v>
      </c>
      <c r="F54" s="590"/>
      <c r="G54" s="588">
        <f>SUM(G11:G42,G44:G51,G53:G53)</f>
        <v>16830</v>
      </c>
      <c r="H54" s="231"/>
      <c r="I54" s="231"/>
      <c r="J54" s="231"/>
      <c r="K54" s="231"/>
    </row>
    <row r="55" spans="1:11" ht="15" thickBot="1" x14ac:dyDescent="0.4">
      <c r="A55" s="39"/>
      <c r="B55" s="233" t="s">
        <v>226</v>
      </c>
      <c r="C55" s="231"/>
      <c r="D55" s="588">
        <v>0</v>
      </c>
      <c r="E55" s="589">
        <v>0</v>
      </c>
      <c r="F55" s="590"/>
      <c r="G55" s="588">
        <v>0</v>
      </c>
      <c r="H55" s="231"/>
      <c r="I55" s="231"/>
      <c r="J55" s="231"/>
      <c r="K55" s="231"/>
    </row>
    <row r="56" spans="1:11" ht="15" thickBot="1" x14ac:dyDescent="0.4">
      <c r="A56" s="39"/>
      <c r="B56" s="233" t="s">
        <v>227</v>
      </c>
      <c r="C56" s="231"/>
      <c r="D56" s="588">
        <f>D54</f>
        <v>52995.460000000014</v>
      </c>
      <c r="E56" s="589">
        <f>E54</f>
        <v>38377.949999999997</v>
      </c>
      <c r="F56" s="590"/>
      <c r="G56" s="588">
        <f>G54</f>
        <v>16830</v>
      </c>
      <c r="H56" s="231"/>
      <c r="I56" s="231"/>
      <c r="J56" s="231"/>
      <c r="K56" s="231"/>
    </row>
    <row r="57" spans="1:11" ht="15" thickBot="1" x14ac:dyDescent="0.4">
      <c r="A57" s="352"/>
      <c r="B57" s="352" t="s">
        <v>30</v>
      </c>
      <c r="C57" s="352" t="s">
        <v>31</v>
      </c>
      <c r="D57" s="368" t="s">
        <v>96</v>
      </c>
      <c r="E57" s="369"/>
      <c r="F57" s="369"/>
      <c r="G57" s="370"/>
      <c r="H57" s="352" t="s">
        <v>33</v>
      </c>
      <c r="I57" s="352" t="s">
        <v>34</v>
      </c>
      <c r="J57" s="352" t="s">
        <v>35</v>
      </c>
      <c r="K57" s="352" t="s">
        <v>247</v>
      </c>
    </row>
    <row r="58" spans="1:11" ht="15" thickBot="1" x14ac:dyDescent="0.4">
      <c r="A58" s="353"/>
      <c r="B58" s="353"/>
      <c r="C58" s="353"/>
      <c r="D58" s="209" t="s">
        <v>952</v>
      </c>
      <c r="E58" s="371" t="s">
        <v>953</v>
      </c>
      <c r="F58" s="370"/>
      <c r="G58" s="209" t="s">
        <v>954</v>
      </c>
      <c r="H58" s="353"/>
      <c r="I58" s="353"/>
      <c r="J58" s="353"/>
      <c r="K58" s="353"/>
    </row>
    <row r="59" spans="1:11" ht="15" thickBot="1" x14ac:dyDescent="0.4">
      <c r="A59" s="39"/>
      <c r="B59" s="230" t="s">
        <v>951</v>
      </c>
      <c r="C59" s="231"/>
      <c r="D59" s="588">
        <f>'Chapter IV (IV.1)'!D40+'Chapter IV (IV.2)'!D54</f>
        <v>482269.41000000003</v>
      </c>
      <c r="E59" s="589">
        <f>'Chapter IV (IV.1)'!E40:F40+'Chapter IV (IV.2)'!E54:F54</f>
        <v>524406.6</v>
      </c>
      <c r="F59" s="591"/>
      <c r="G59" s="588">
        <f>'Chapter IV (IV.1)'!G40+'Chapter IV (IV.2)'!G54</f>
        <v>247152</v>
      </c>
      <c r="H59" s="231"/>
      <c r="I59" s="231"/>
      <c r="J59" s="231"/>
      <c r="K59" s="231"/>
    </row>
    <row r="60" spans="1:11" ht="15" thickBot="1" x14ac:dyDescent="0.4">
      <c r="A60" s="39"/>
      <c r="B60" s="233" t="s">
        <v>226</v>
      </c>
      <c r="C60" s="231"/>
      <c r="D60" s="588">
        <f>'Chapter IV (IV.1)'!D41+'Chapter IV (IV.2)'!D55</f>
        <v>0</v>
      </c>
      <c r="E60" s="589">
        <f>'Chapter IV (IV.1)'!E41:F41+'Chapter IV (IV.2)'!E55:F55</f>
        <v>0</v>
      </c>
      <c r="F60" s="591"/>
      <c r="G60" s="588">
        <f>'Chapter IV (IV.1)'!G41+'Chapter IV (IV.2)'!G55</f>
        <v>0</v>
      </c>
      <c r="H60" s="231"/>
      <c r="I60" s="231"/>
      <c r="J60" s="231"/>
      <c r="K60" s="231"/>
    </row>
    <row r="61" spans="1:11" ht="15" thickBot="1" x14ac:dyDescent="0.4">
      <c r="A61" s="39"/>
      <c r="B61" s="233" t="s">
        <v>227</v>
      </c>
      <c r="C61" s="231"/>
      <c r="D61" s="588">
        <f>'Chapter IV (IV.1)'!D42+'Chapter IV (IV.2)'!D56</f>
        <v>482269.41000000003</v>
      </c>
      <c r="E61" s="589">
        <f>'Chapter IV (IV.1)'!E42:F42+'Chapter IV (IV.2)'!E56:F56</f>
        <v>524406.6</v>
      </c>
      <c r="F61" s="591"/>
      <c r="G61" s="588">
        <f>'Chapter IV (IV.1)'!G42+'Chapter IV (IV.2)'!G56</f>
        <v>247152</v>
      </c>
      <c r="H61" s="231"/>
      <c r="I61" s="231"/>
      <c r="J61" s="231"/>
      <c r="K61" s="231"/>
    </row>
    <row r="62" spans="1:11" ht="15" thickBot="1" x14ac:dyDescent="0.4">
      <c r="A62" s="35"/>
      <c r="B62" s="592" t="s">
        <v>228</v>
      </c>
      <c r="C62" s="593"/>
      <c r="D62" s="585">
        <v>2873346</v>
      </c>
      <c r="E62" s="586">
        <f>'Chapter I (I.4)'!E67:F67+'Chapter II (II.4)'!E39:F39+'Chapter III (III.5)'!E36:F36+'Chapter IV (IV.2)'!E59:F59</f>
        <v>11230172.275</v>
      </c>
      <c r="F62" s="594"/>
      <c r="G62" s="585">
        <f>'Chapter I (I.4)'!G67+'Chapter II (II.4)'!G39+'Chapter III (III.5)'!G36+'Chapter IV (IV.2)'!G59</f>
        <v>9412911.1400000006</v>
      </c>
      <c r="H62" s="593"/>
      <c r="I62" s="593"/>
      <c r="J62" s="593"/>
      <c r="K62" s="593"/>
    </row>
    <row r="63" spans="1:11" ht="15" thickBot="1" x14ac:dyDescent="0.4">
      <c r="A63" s="39"/>
      <c r="B63" s="233" t="s">
        <v>226</v>
      </c>
      <c r="C63" s="231"/>
      <c r="D63" s="585"/>
      <c r="E63" s="586">
        <f>'Chapter I (I.4)'!E68:F68+'Chapter II (II.4)'!E40:F40+'Chapter III (III.5)'!E37:F37+'Chapter IV (IV.2)'!E60:F60</f>
        <v>40000</v>
      </c>
      <c r="F63" s="594"/>
      <c r="G63" s="585"/>
      <c r="H63" s="231"/>
      <c r="I63" s="231"/>
      <c r="J63" s="231"/>
      <c r="K63" s="231"/>
    </row>
    <row r="64" spans="1:11" ht="15" thickBot="1" x14ac:dyDescent="0.4">
      <c r="A64" s="39"/>
      <c r="B64" s="233" t="s">
        <v>227</v>
      </c>
      <c r="C64" s="231"/>
      <c r="D64" s="585">
        <v>2873346</v>
      </c>
      <c r="E64" s="586">
        <f>'Chapter I (I.4)'!E69:F69+'Chapter II (II.4)'!E41:F41+'Chapter III (III.5)'!E38:F38+'Chapter IV (IV.2)'!E61:F61</f>
        <v>11190172.275</v>
      </c>
      <c r="F64" s="594"/>
      <c r="G64" s="585">
        <v>9412912</v>
      </c>
      <c r="H64" s="231"/>
      <c r="I64" s="231"/>
      <c r="J64" s="231"/>
      <c r="K64" s="231"/>
    </row>
  </sheetData>
  <mergeCells count="87">
    <mergeCell ref="I7:K7"/>
    <mergeCell ref="C1:E1"/>
    <mergeCell ref="F1:G1"/>
    <mergeCell ref="I1:K1"/>
    <mergeCell ref="B2:K2"/>
    <mergeCell ref="C3:E3"/>
    <mergeCell ref="F3:G3"/>
    <mergeCell ref="I3:K3"/>
    <mergeCell ref="C4:E4"/>
    <mergeCell ref="C5:E5"/>
    <mergeCell ref="C6:E6"/>
    <mergeCell ref="C7:E7"/>
    <mergeCell ref="F7:G7"/>
    <mergeCell ref="F4:G4"/>
    <mergeCell ref="F5:G5"/>
    <mergeCell ref="F6:G6"/>
    <mergeCell ref="A8:A9"/>
    <mergeCell ref="B8:B9"/>
    <mergeCell ref="C8:C9"/>
    <mergeCell ref="D8:G8"/>
    <mergeCell ref="H8:H9"/>
    <mergeCell ref="E26:F26"/>
    <mergeCell ref="E19:F19"/>
    <mergeCell ref="E20:F20"/>
    <mergeCell ref="E21:F21"/>
    <mergeCell ref="E22:F22"/>
    <mergeCell ref="E23:F23"/>
    <mergeCell ref="E25:F25"/>
    <mergeCell ref="E38:F38"/>
    <mergeCell ref="E27:F27"/>
    <mergeCell ref="E28:F28"/>
    <mergeCell ref="E29:F29"/>
    <mergeCell ref="E30:F30"/>
    <mergeCell ref="E31:F31"/>
    <mergeCell ref="E32:F32"/>
    <mergeCell ref="E33:F33"/>
    <mergeCell ref="E34:F34"/>
    <mergeCell ref="E35:F35"/>
    <mergeCell ref="E36:F36"/>
    <mergeCell ref="E37:F37"/>
    <mergeCell ref="E55:F55"/>
    <mergeCell ref="E39:F39"/>
    <mergeCell ref="E40:F40"/>
    <mergeCell ref="E41:F41"/>
    <mergeCell ref="E42:F42"/>
    <mergeCell ref="E44:F44"/>
    <mergeCell ref="E47:F47"/>
    <mergeCell ref="E48:F48"/>
    <mergeCell ref="E53:F53"/>
    <mergeCell ref="E54:F54"/>
    <mergeCell ref="E45:F45"/>
    <mergeCell ref="E46:F46"/>
    <mergeCell ref="E49:F49"/>
    <mergeCell ref="E50:F50"/>
    <mergeCell ref="E51:F51"/>
    <mergeCell ref="E56:F56"/>
    <mergeCell ref="A57:A58"/>
    <mergeCell ref="B57:B58"/>
    <mergeCell ref="C57:C58"/>
    <mergeCell ref="D57:G57"/>
    <mergeCell ref="I57:I58"/>
    <mergeCell ref="J57:J58"/>
    <mergeCell ref="K57:K58"/>
    <mergeCell ref="E58:F58"/>
    <mergeCell ref="H57:H58"/>
    <mergeCell ref="E64:F64"/>
    <mergeCell ref="E59:F59"/>
    <mergeCell ref="E60:F60"/>
    <mergeCell ref="E61:F61"/>
    <mergeCell ref="E62:F62"/>
    <mergeCell ref="E63:F63"/>
    <mergeCell ref="I4:K4"/>
    <mergeCell ref="I5:K5"/>
    <mergeCell ref="I6:K6"/>
    <mergeCell ref="E15:F15"/>
    <mergeCell ref="E24:F24"/>
    <mergeCell ref="E18:F18"/>
    <mergeCell ref="J8:J9"/>
    <mergeCell ref="K8:K9"/>
    <mergeCell ref="E9:F9"/>
    <mergeCell ref="E11:F11"/>
    <mergeCell ref="E12:F12"/>
    <mergeCell ref="E13:F13"/>
    <mergeCell ref="I8:I9"/>
    <mergeCell ref="E14:F14"/>
    <mergeCell ref="E16:F16"/>
    <mergeCell ref="E17:F17"/>
  </mergeCells>
  <pageMargins left="0.7" right="0.7" top="0.75" bottom="0.75" header="0.3" footer="0.3"/>
  <ignoredErrors>
    <ignoredError sqref="E60:F61" formulaRange="1"/>
    <ignoredError sqref="D9:G9 D58:G5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zoomScale="50" zoomScaleNormal="50" workbookViewId="0">
      <pane ySplit="1" topLeftCell="A53" activePane="bottomLeft" state="frozen"/>
      <selection activeCell="E19" sqref="E19:F19"/>
      <selection pane="bottomLeft" activeCell="T60" sqref="T60"/>
    </sheetView>
  </sheetViews>
  <sheetFormatPr defaultColWidth="9.1796875" defaultRowHeight="14.5" x14ac:dyDescent="0.35"/>
  <cols>
    <col min="1" max="1" width="9.1796875" style="11"/>
    <col min="2" max="2" width="37.453125" style="11" customWidth="1"/>
    <col min="3" max="3" width="8.453125" style="11" customWidth="1"/>
    <col min="4" max="4" width="8.6328125" style="11" customWidth="1"/>
    <col min="5" max="6" width="4.6328125" style="11" customWidth="1"/>
    <col min="7" max="7" width="8.6328125" style="11" customWidth="1"/>
    <col min="8" max="8" width="9.1796875" style="11" customWidth="1"/>
    <col min="9" max="11" width="9.1796875" style="11"/>
  </cols>
  <sheetData>
    <row r="1" spans="1:23" ht="40.25" customHeight="1" thickBot="1" x14ac:dyDescent="0.4">
      <c r="A1" s="73" t="s">
        <v>922</v>
      </c>
      <c r="B1" s="179" t="s">
        <v>101</v>
      </c>
      <c r="C1" s="381" t="s">
        <v>955</v>
      </c>
      <c r="D1" s="382"/>
      <c r="E1" s="383"/>
      <c r="F1" s="381" t="s">
        <v>956</v>
      </c>
      <c r="G1" s="383"/>
      <c r="H1" s="182" t="s">
        <v>967</v>
      </c>
      <c r="I1" s="381" t="s">
        <v>19</v>
      </c>
      <c r="J1" s="382"/>
      <c r="K1" s="383"/>
    </row>
    <row r="2" spans="1:23" ht="26.5" thickBot="1" x14ac:dyDescent="0.4">
      <c r="A2" s="33"/>
      <c r="B2" s="34" t="s">
        <v>102</v>
      </c>
      <c r="C2" s="389"/>
      <c r="D2" s="389"/>
      <c r="E2" s="389"/>
      <c r="F2" s="390"/>
      <c r="G2" s="390"/>
      <c r="H2" s="61"/>
      <c r="I2" s="389"/>
      <c r="J2" s="389"/>
      <c r="K2" s="391"/>
    </row>
    <row r="3" spans="1:23" ht="15" thickBot="1" x14ac:dyDescent="0.4">
      <c r="A3" s="38"/>
      <c r="B3" s="386" t="s">
        <v>103</v>
      </c>
      <c r="C3" s="387"/>
      <c r="D3" s="387"/>
      <c r="E3" s="387"/>
      <c r="F3" s="387"/>
      <c r="G3" s="387"/>
      <c r="H3" s="387"/>
      <c r="I3" s="387"/>
      <c r="J3" s="387"/>
      <c r="K3" s="388"/>
    </row>
    <row r="4" spans="1:23" ht="26.5" thickBot="1" x14ac:dyDescent="0.4">
      <c r="A4" s="35"/>
      <c r="B4" s="194" t="s">
        <v>104</v>
      </c>
      <c r="C4" s="357" t="s">
        <v>17</v>
      </c>
      <c r="D4" s="359"/>
      <c r="E4" s="358"/>
      <c r="F4" s="362">
        <v>0.36</v>
      </c>
      <c r="G4" s="363"/>
      <c r="H4" s="214">
        <v>0.39</v>
      </c>
      <c r="I4" s="357"/>
      <c r="J4" s="359"/>
      <c r="K4" s="358"/>
    </row>
    <row r="5" spans="1:23" ht="26.5" thickBot="1" x14ac:dyDescent="0.4">
      <c r="A5" s="35"/>
      <c r="B5" s="201" t="s">
        <v>105</v>
      </c>
      <c r="C5" s="357" t="s">
        <v>16</v>
      </c>
      <c r="D5" s="359"/>
      <c r="E5" s="358"/>
      <c r="F5" s="362">
        <v>0.52</v>
      </c>
      <c r="G5" s="363"/>
      <c r="H5" s="214">
        <v>0.53</v>
      </c>
      <c r="I5" s="357"/>
      <c r="J5" s="359"/>
      <c r="K5" s="358"/>
    </row>
    <row r="6" spans="1:23" ht="43.25" customHeight="1" thickBot="1" x14ac:dyDescent="0.4">
      <c r="A6" s="35"/>
      <c r="B6" s="198" t="s">
        <v>106</v>
      </c>
      <c r="C6" s="357" t="s">
        <v>13</v>
      </c>
      <c r="D6" s="359"/>
      <c r="E6" s="358"/>
      <c r="F6" s="362">
        <v>0.5</v>
      </c>
      <c r="G6" s="363"/>
      <c r="H6" s="214">
        <v>0.53</v>
      </c>
      <c r="I6" s="357"/>
      <c r="J6" s="359"/>
      <c r="K6" s="358"/>
    </row>
    <row r="7" spans="1:23" ht="26.5" thickBot="1" x14ac:dyDescent="0.4">
      <c r="A7" s="35"/>
      <c r="B7" s="206" t="s">
        <v>107</v>
      </c>
      <c r="C7" s="357" t="s">
        <v>27</v>
      </c>
      <c r="D7" s="359"/>
      <c r="E7" s="358"/>
      <c r="F7" s="362"/>
      <c r="G7" s="363"/>
      <c r="H7" s="214"/>
      <c r="I7" s="357"/>
      <c r="J7" s="359"/>
      <c r="K7" s="358"/>
    </row>
    <row r="8" spans="1:23" ht="26.5" thickBot="1" x14ac:dyDescent="0.4">
      <c r="A8" s="35"/>
      <c r="B8" s="198" t="s">
        <v>108</v>
      </c>
      <c r="C8" s="357" t="s">
        <v>27</v>
      </c>
      <c r="D8" s="359"/>
      <c r="E8" s="358"/>
      <c r="F8" s="362"/>
      <c r="G8" s="363"/>
      <c r="H8" s="214"/>
      <c r="I8" s="357"/>
      <c r="J8" s="359"/>
      <c r="K8" s="358"/>
    </row>
    <row r="9" spans="1:23" s="31" customFormat="1" ht="40" thickBot="1" x14ac:dyDescent="0.4">
      <c r="A9" s="234"/>
      <c r="B9" s="224" t="s">
        <v>1020</v>
      </c>
      <c r="C9" s="384" t="s">
        <v>1011</v>
      </c>
      <c r="D9" s="384"/>
      <c r="E9" s="384"/>
      <c r="F9" s="384" t="s">
        <v>1012</v>
      </c>
      <c r="G9" s="384"/>
      <c r="H9" s="237">
        <v>0</v>
      </c>
      <c r="I9" s="238"/>
      <c r="J9" s="238"/>
      <c r="K9" s="238"/>
      <c r="L9" s="221"/>
      <c r="M9" s="221"/>
      <c r="N9" s="221"/>
      <c r="O9" s="221"/>
      <c r="P9" s="221"/>
      <c r="Q9" s="221"/>
      <c r="R9" s="221"/>
      <c r="S9" s="221"/>
      <c r="T9" s="221"/>
      <c r="U9" s="221"/>
      <c r="V9" s="221"/>
      <c r="W9" s="221"/>
    </row>
    <row r="10" spans="1:23" s="31" customFormat="1" ht="40" thickBot="1" x14ac:dyDescent="0.4">
      <c r="A10" s="235"/>
      <c r="B10" s="224" t="s">
        <v>1021</v>
      </c>
      <c r="C10" s="384" t="s">
        <v>1013</v>
      </c>
      <c r="D10" s="384"/>
      <c r="E10" s="384"/>
      <c r="F10" s="384" t="s">
        <v>1014</v>
      </c>
      <c r="G10" s="384"/>
      <c r="H10" s="237">
        <v>0.23</v>
      </c>
      <c r="I10" s="238"/>
      <c r="J10" s="238"/>
      <c r="K10" s="238"/>
      <c r="L10" s="221"/>
      <c r="M10" s="221"/>
      <c r="N10" s="221"/>
      <c r="O10" s="221"/>
      <c r="P10" s="221"/>
      <c r="Q10" s="221"/>
      <c r="R10" s="221"/>
      <c r="S10" s="221"/>
      <c r="T10" s="221"/>
      <c r="U10" s="221"/>
      <c r="V10" s="221"/>
      <c r="W10" s="221"/>
    </row>
    <row r="11" spans="1:23" s="31" customFormat="1" ht="40" thickBot="1" x14ac:dyDescent="0.4">
      <c r="A11" s="235"/>
      <c r="B11" s="239" t="s">
        <v>1022</v>
      </c>
      <c r="C11" s="384" t="s">
        <v>1015</v>
      </c>
      <c r="D11" s="384"/>
      <c r="E11" s="384"/>
      <c r="F11" s="384" t="s">
        <v>1016</v>
      </c>
      <c r="G11" s="384"/>
      <c r="H11" s="99">
        <v>0</v>
      </c>
      <c r="I11" s="238"/>
      <c r="J11" s="238"/>
      <c r="K11" s="238"/>
      <c r="L11" s="221"/>
      <c r="M11" s="221"/>
      <c r="N11" s="221"/>
      <c r="O11" s="221"/>
      <c r="P11" s="221"/>
      <c r="Q11" s="221"/>
      <c r="R11" s="221"/>
      <c r="S11" s="221"/>
      <c r="T11" s="221"/>
      <c r="U11" s="221"/>
      <c r="V11" s="221"/>
      <c r="W11" s="221"/>
    </row>
    <row r="12" spans="1:23" s="31" customFormat="1" ht="40" thickBot="1" x14ac:dyDescent="0.4">
      <c r="A12" s="235"/>
      <c r="B12" s="239" t="s">
        <v>1023</v>
      </c>
      <c r="C12" s="384" t="s">
        <v>1017</v>
      </c>
      <c r="D12" s="384"/>
      <c r="E12" s="384"/>
      <c r="F12" s="384" t="s">
        <v>1018</v>
      </c>
      <c r="G12" s="384"/>
      <c r="H12" s="99" t="s">
        <v>1019</v>
      </c>
      <c r="I12" s="238"/>
      <c r="J12" s="238"/>
      <c r="K12" s="238"/>
      <c r="L12" s="221"/>
      <c r="M12" s="221"/>
      <c r="N12" s="221"/>
      <c r="O12" s="221"/>
      <c r="P12" s="221"/>
      <c r="Q12" s="221"/>
      <c r="R12" s="221"/>
      <c r="S12" s="221"/>
      <c r="T12" s="221"/>
      <c r="U12" s="221"/>
      <c r="V12" s="221"/>
      <c r="W12" s="221"/>
    </row>
    <row r="13" spans="1:23" s="31" customFormat="1" ht="43" customHeight="1" thickBot="1" x14ac:dyDescent="0.4">
      <c r="A13" s="235"/>
      <c r="B13" s="224" t="s">
        <v>1027</v>
      </c>
      <c r="C13" s="384" t="s">
        <v>1024</v>
      </c>
      <c r="D13" s="384"/>
      <c r="E13" s="384"/>
      <c r="F13" s="385">
        <v>-0.25</v>
      </c>
      <c r="G13" s="385"/>
      <c r="H13" s="237">
        <v>-0.75</v>
      </c>
      <c r="I13" s="238"/>
      <c r="J13" s="238"/>
      <c r="K13" s="238"/>
      <c r="L13" s="221"/>
      <c r="M13" s="221"/>
      <c r="N13" s="221"/>
      <c r="O13" s="221"/>
      <c r="P13" s="221"/>
      <c r="Q13" s="221"/>
      <c r="R13" s="221"/>
      <c r="S13" s="221"/>
      <c r="T13" s="221"/>
      <c r="U13" s="221"/>
      <c r="V13" s="221"/>
      <c r="W13" s="221"/>
    </row>
    <row r="14" spans="1:23" s="31" customFormat="1" ht="43" customHeight="1" thickBot="1" x14ac:dyDescent="0.4">
      <c r="A14" s="236"/>
      <c r="B14" s="224" t="s">
        <v>1025</v>
      </c>
      <c r="C14" s="384" t="s">
        <v>1024</v>
      </c>
      <c r="D14" s="384"/>
      <c r="E14" s="384"/>
      <c r="F14" s="385">
        <v>-0.25</v>
      </c>
      <c r="G14" s="385"/>
      <c r="H14" s="237">
        <v>-0.5</v>
      </c>
      <c r="I14" s="238"/>
      <c r="J14" s="238"/>
      <c r="K14" s="238"/>
      <c r="L14" s="221"/>
      <c r="M14" s="221"/>
      <c r="N14" s="221"/>
      <c r="O14" s="221"/>
      <c r="P14" s="221"/>
      <c r="Q14" s="221"/>
      <c r="R14" s="221"/>
      <c r="S14" s="221"/>
      <c r="T14" s="221"/>
      <c r="U14" s="221"/>
      <c r="V14" s="221"/>
      <c r="W14" s="221"/>
    </row>
    <row r="15" spans="1:23" ht="18" customHeight="1" thickBot="1" x14ac:dyDescent="0.4">
      <c r="A15" s="352"/>
      <c r="B15" s="352" t="s">
        <v>30</v>
      </c>
      <c r="C15" s="352" t="s">
        <v>31</v>
      </c>
      <c r="D15" s="368" t="s">
        <v>32</v>
      </c>
      <c r="E15" s="369"/>
      <c r="F15" s="369"/>
      <c r="G15" s="370"/>
      <c r="H15" s="352" t="s">
        <v>33</v>
      </c>
      <c r="I15" s="352" t="s">
        <v>34</v>
      </c>
      <c r="J15" s="352" t="s">
        <v>35</v>
      </c>
      <c r="K15" s="352" t="s">
        <v>36</v>
      </c>
    </row>
    <row r="16" spans="1:23" ht="23" customHeight="1" thickBot="1" x14ac:dyDescent="0.4">
      <c r="A16" s="353"/>
      <c r="B16" s="353"/>
      <c r="C16" s="353"/>
      <c r="D16" s="209" t="s">
        <v>952</v>
      </c>
      <c r="E16" s="371" t="s">
        <v>953</v>
      </c>
      <c r="F16" s="370"/>
      <c r="G16" s="209" t="s">
        <v>954</v>
      </c>
      <c r="H16" s="353"/>
      <c r="I16" s="353"/>
      <c r="J16" s="353"/>
      <c r="K16" s="353"/>
    </row>
    <row r="17" spans="1:26" ht="28.5" thickBot="1" x14ac:dyDescent="0.4">
      <c r="A17" s="45"/>
      <c r="B17" s="228" t="s">
        <v>109</v>
      </c>
      <c r="C17" s="40"/>
      <c r="D17" s="41"/>
      <c r="E17" s="41"/>
      <c r="F17" s="41"/>
      <c r="G17" s="41"/>
      <c r="H17" s="41"/>
      <c r="I17" s="41"/>
      <c r="J17" s="41"/>
      <c r="K17" s="42"/>
    </row>
    <row r="18" spans="1:26" ht="65.5" thickBot="1" x14ac:dyDescent="0.4">
      <c r="A18" s="39"/>
      <c r="B18" s="81" t="s">
        <v>738</v>
      </c>
      <c r="C18" s="81">
        <v>2022</v>
      </c>
      <c r="D18" s="251">
        <v>40400</v>
      </c>
      <c r="E18" s="394">
        <v>0</v>
      </c>
      <c r="F18" s="395"/>
      <c r="G18" s="251">
        <v>0</v>
      </c>
      <c r="H18" s="81"/>
      <c r="I18" s="81" t="s">
        <v>53</v>
      </c>
      <c r="J18" s="81" t="s">
        <v>110</v>
      </c>
      <c r="K18" s="81"/>
    </row>
    <row r="19" spans="1:26" ht="65.5" thickBot="1" x14ac:dyDescent="0.4">
      <c r="A19" s="74"/>
      <c r="B19" s="512" t="s">
        <v>1026</v>
      </c>
      <c r="C19" s="161">
        <v>2022</v>
      </c>
      <c r="D19" s="509">
        <v>0</v>
      </c>
      <c r="E19" s="510">
        <v>617013</v>
      </c>
      <c r="F19" s="511"/>
      <c r="G19" s="509">
        <v>530243</v>
      </c>
      <c r="H19" s="161"/>
      <c r="I19" s="161" t="s">
        <v>134</v>
      </c>
      <c r="J19" s="161" t="s">
        <v>111</v>
      </c>
      <c r="K19" s="161"/>
    </row>
    <row r="20" spans="1:26" s="31" customFormat="1" ht="26.5" thickBot="1" x14ac:dyDescent="0.4">
      <c r="A20" s="74"/>
      <c r="B20" s="512" t="s">
        <v>1028</v>
      </c>
      <c r="C20" s="512">
        <v>2022</v>
      </c>
      <c r="D20" s="513">
        <v>2.3460000000000001</v>
      </c>
      <c r="E20" s="514">
        <v>2.3460000000000001</v>
      </c>
      <c r="F20" s="514"/>
      <c r="G20" s="622"/>
      <c r="H20" s="508"/>
      <c r="I20" s="508" t="s">
        <v>134</v>
      </c>
      <c r="J20" s="305" t="s">
        <v>1030</v>
      </c>
      <c r="K20" s="161"/>
    </row>
    <row r="21" spans="1:26" s="31" customFormat="1" ht="39.5" thickBot="1" x14ac:dyDescent="0.4">
      <c r="A21" s="74"/>
      <c r="B21" s="515" t="s">
        <v>1029</v>
      </c>
      <c r="C21" s="512">
        <v>2022</v>
      </c>
      <c r="D21" s="513">
        <v>2.9329999999999998</v>
      </c>
      <c r="E21" s="514">
        <v>7.0380000000000003</v>
      </c>
      <c r="F21" s="514"/>
      <c r="G21" s="622"/>
      <c r="H21" s="508"/>
      <c r="I21" s="508" t="s">
        <v>134</v>
      </c>
      <c r="J21" s="305" t="s">
        <v>1031</v>
      </c>
      <c r="K21" s="161"/>
    </row>
    <row r="22" spans="1:26" ht="65.5" thickBot="1" x14ac:dyDescent="0.4">
      <c r="A22" s="74"/>
      <c r="B22" s="181" t="s">
        <v>929</v>
      </c>
      <c r="C22" s="181">
        <v>2022</v>
      </c>
      <c r="D22" s="250">
        <f>12200/2</f>
        <v>6100</v>
      </c>
      <c r="E22" s="396">
        <v>0</v>
      </c>
      <c r="F22" s="397"/>
      <c r="G22" s="250">
        <v>0</v>
      </c>
      <c r="H22" s="181"/>
      <c r="I22" s="181" t="s">
        <v>53</v>
      </c>
      <c r="J22" s="181" t="s">
        <v>739</v>
      </c>
      <c r="K22" s="181"/>
    </row>
    <row r="23" spans="1:26" ht="65.5" thickBot="1" x14ac:dyDescent="0.4">
      <c r="A23" s="74"/>
      <c r="B23" s="181" t="s">
        <v>928</v>
      </c>
      <c r="C23" s="181">
        <v>2022</v>
      </c>
      <c r="D23" s="250">
        <f>12200/2</f>
        <v>6100</v>
      </c>
      <c r="E23" s="392">
        <v>0</v>
      </c>
      <c r="F23" s="393"/>
      <c r="G23" s="250">
        <v>0</v>
      </c>
      <c r="H23" s="181"/>
      <c r="I23" s="181" t="s">
        <v>56</v>
      </c>
      <c r="J23" s="181" t="s">
        <v>739</v>
      </c>
      <c r="K23" s="181"/>
    </row>
    <row r="24" spans="1:26" ht="39.5" thickBot="1" x14ac:dyDescent="0.4">
      <c r="A24" s="39"/>
      <c r="B24" s="81" t="s">
        <v>113</v>
      </c>
      <c r="C24" s="81">
        <v>2022</v>
      </c>
      <c r="D24" s="251">
        <v>0</v>
      </c>
      <c r="E24" s="392">
        <f>195946/2</f>
        <v>97973</v>
      </c>
      <c r="F24" s="393"/>
      <c r="G24" s="251">
        <f>132500/2</f>
        <v>66250</v>
      </c>
      <c r="H24" s="81"/>
      <c r="I24" s="81" t="s">
        <v>114</v>
      </c>
      <c r="J24" s="81" t="s">
        <v>740</v>
      </c>
      <c r="K24" s="81"/>
    </row>
    <row r="25" spans="1:26" ht="39.5" thickBot="1" x14ac:dyDescent="0.4">
      <c r="A25" s="39"/>
      <c r="B25" s="81" t="s">
        <v>112</v>
      </c>
      <c r="C25" s="81">
        <v>2022</v>
      </c>
      <c r="D25" s="251">
        <v>0</v>
      </c>
      <c r="E25" s="392">
        <f>195946/2</f>
        <v>97973</v>
      </c>
      <c r="F25" s="393"/>
      <c r="G25" s="251">
        <f>132500/2</f>
        <v>66250</v>
      </c>
      <c r="H25" s="81"/>
      <c r="I25" s="81" t="s">
        <v>115</v>
      </c>
      <c r="J25" s="81" t="s">
        <v>740</v>
      </c>
      <c r="K25" s="81"/>
    </row>
    <row r="26" spans="1:26" ht="42.5" thickBot="1" x14ac:dyDescent="0.4">
      <c r="A26" s="45"/>
      <c r="B26" s="228" t="s">
        <v>116</v>
      </c>
      <c r="C26" s="40"/>
      <c r="D26" s="183"/>
      <c r="E26" s="183"/>
      <c r="F26" s="183"/>
      <c r="G26" s="183"/>
      <c r="H26" s="41"/>
      <c r="I26" s="41"/>
      <c r="J26" s="41"/>
      <c r="K26" s="42"/>
    </row>
    <row r="27" spans="1:26" s="220" customFormat="1" ht="260.5" thickBot="1" x14ac:dyDescent="0.4">
      <c r="A27" s="103"/>
      <c r="B27" s="315" t="s">
        <v>1032</v>
      </c>
      <c r="C27" s="516">
        <v>2022</v>
      </c>
      <c r="D27" s="513" t="s">
        <v>1004</v>
      </c>
      <c r="E27" s="514">
        <v>7500</v>
      </c>
      <c r="F27" s="514"/>
      <c r="G27" s="622" t="s">
        <v>1004</v>
      </c>
      <c r="H27" s="517"/>
      <c r="I27" s="315" t="s">
        <v>53</v>
      </c>
      <c r="J27" s="315" t="s">
        <v>1033</v>
      </c>
      <c r="K27" s="518"/>
    </row>
    <row r="28" spans="1:26" ht="78.5" thickBot="1" x14ac:dyDescent="0.4">
      <c r="A28" s="39"/>
      <c r="B28" s="161" t="s">
        <v>741</v>
      </c>
      <c r="C28" s="161">
        <v>2021</v>
      </c>
      <c r="D28" s="509">
        <v>23461.200000000004</v>
      </c>
      <c r="E28" s="519">
        <v>0</v>
      </c>
      <c r="F28" s="520"/>
      <c r="G28" s="509">
        <v>0</v>
      </c>
      <c r="H28" s="161"/>
      <c r="I28" s="161" t="s">
        <v>742</v>
      </c>
      <c r="J28" s="161" t="s">
        <v>743</v>
      </c>
      <c r="K28" s="161"/>
    </row>
    <row r="29" spans="1:26" ht="117.5" thickBot="1" x14ac:dyDescent="0.4">
      <c r="A29" s="39"/>
      <c r="B29" s="161" t="s">
        <v>117</v>
      </c>
      <c r="C29" s="323" t="s">
        <v>2</v>
      </c>
      <c r="D29" s="509">
        <v>0</v>
      </c>
      <c r="E29" s="510">
        <v>0</v>
      </c>
      <c r="F29" s="511"/>
      <c r="G29" s="509">
        <v>0</v>
      </c>
      <c r="H29" s="161"/>
      <c r="I29" s="161" t="s">
        <v>744</v>
      </c>
      <c r="J29" s="161" t="s">
        <v>119</v>
      </c>
      <c r="K29" s="161"/>
    </row>
    <row r="30" spans="1:26" s="221" customFormat="1" ht="130.5" thickBot="1" x14ac:dyDescent="0.4">
      <c r="A30" s="522"/>
      <c r="B30" s="315" t="s">
        <v>1034</v>
      </c>
      <c r="C30" s="315">
        <v>2022</v>
      </c>
      <c r="D30" s="523"/>
      <c r="E30" s="524" t="s">
        <v>1036</v>
      </c>
      <c r="F30" s="525"/>
      <c r="G30" s="323">
        <v>21132</v>
      </c>
      <c r="H30" s="315"/>
      <c r="I30" s="315"/>
      <c r="J30" s="315" t="s">
        <v>1035</v>
      </c>
      <c r="K30" s="315"/>
      <c r="L30" s="521"/>
      <c r="M30" s="82"/>
      <c r="N30" s="82"/>
      <c r="O30" s="82"/>
      <c r="P30" s="82"/>
      <c r="Q30" s="82"/>
      <c r="R30" s="82"/>
      <c r="S30" s="82"/>
      <c r="T30" s="82"/>
      <c r="U30" s="82"/>
      <c r="V30" s="82"/>
      <c r="W30" s="82"/>
      <c r="X30" s="82"/>
      <c r="Y30" s="82"/>
      <c r="Z30" s="82"/>
    </row>
    <row r="31" spans="1:26" ht="15" thickBot="1" x14ac:dyDescent="0.4">
      <c r="A31" s="45"/>
      <c r="B31" s="228" t="s">
        <v>118</v>
      </c>
      <c r="C31" s="40"/>
      <c r="D31" s="183"/>
      <c r="E31" s="183"/>
      <c r="F31" s="183"/>
      <c r="G31" s="183"/>
      <c r="H31" s="41"/>
      <c r="I31" s="41"/>
      <c r="J31" s="41"/>
      <c r="K31" s="42"/>
    </row>
    <row r="32" spans="1:26" ht="169.5" thickBot="1" x14ac:dyDescent="0.4">
      <c r="A32" s="39"/>
      <c r="B32" s="161" t="s">
        <v>935</v>
      </c>
      <c r="C32" s="161" t="s">
        <v>2</v>
      </c>
      <c r="D32" s="509">
        <v>15000</v>
      </c>
      <c r="E32" s="510">
        <v>0</v>
      </c>
      <c r="F32" s="511"/>
      <c r="G32" s="509">
        <v>0</v>
      </c>
      <c r="H32" s="161"/>
      <c r="I32" s="161" t="s">
        <v>53</v>
      </c>
      <c r="J32" s="161" t="s">
        <v>936</v>
      </c>
      <c r="K32" s="161"/>
    </row>
    <row r="33" spans="1:12" ht="78.5" thickBot="1" x14ac:dyDescent="0.4">
      <c r="A33" s="39"/>
      <c r="B33" s="161" t="s">
        <v>1037</v>
      </c>
      <c r="C33" s="161">
        <v>2021</v>
      </c>
      <c r="D33" s="509">
        <v>7200</v>
      </c>
      <c r="E33" s="510">
        <v>0</v>
      </c>
      <c r="F33" s="511"/>
      <c r="G33" s="509">
        <v>0</v>
      </c>
      <c r="H33" s="161"/>
      <c r="I33" s="161" t="s">
        <v>745</v>
      </c>
      <c r="J33" s="161" t="s">
        <v>121</v>
      </c>
      <c r="K33" s="161"/>
    </row>
    <row r="34" spans="1:12" ht="78.5" thickBot="1" x14ac:dyDescent="0.4">
      <c r="A34" s="39"/>
      <c r="B34" s="306" t="s">
        <v>1269</v>
      </c>
      <c r="C34" s="161">
        <v>2021</v>
      </c>
      <c r="D34" s="509">
        <v>1173.0600000000002</v>
      </c>
      <c r="E34" s="510">
        <v>0</v>
      </c>
      <c r="F34" s="511"/>
      <c r="G34" s="509">
        <v>0</v>
      </c>
      <c r="H34" s="161"/>
      <c r="I34" s="161" t="s">
        <v>53</v>
      </c>
      <c r="J34" s="161" t="s">
        <v>122</v>
      </c>
      <c r="K34" s="161"/>
    </row>
    <row r="35" spans="1:12" s="31" customFormat="1" ht="182.5" thickBot="1" x14ac:dyDescent="0.4">
      <c r="A35" s="39"/>
      <c r="B35" s="527" t="s">
        <v>1038</v>
      </c>
      <c r="C35" s="513" t="s">
        <v>4</v>
      </c>
      <c r="D35" s="513" t="s">
        <v>1004</v>
      </c>
      <c r="E35" s="514" t="s">
        <v>1004</v>
      </c>
      <c r="F35" s="514"/>
      <c r="G35" s="528" t="s">
        <v>1004</v>
      </c>
      <c r="H35" s="508"/>
      <c r="I35" s="508" t="s">
        <v>53</v>
      </c>
      <c r="J35" s="529" t="s">
        <v>1039</v>
      </c>
      <c r="K35" s="161"/>
    </row>
    <row r="36" spans="1:12" s="31" customFormat="1" ht="169.5" thickBot="1" x14ac:dyDescent="0.4">
      <c r="A36" s="39"/>
      <c r="B36" s="516" t="s">
        <v>1040</v>
      </c>
      <c r="C36" s="508">
        <v>2021</v>
      </c>
      <c r="D36" s="530" t="s">
        <v>1004</v>
      </c>
      <c r="E36" s="531" t="s">
        <v>1004</v>
      </c>
      <c r="F36" s="532"/>
      <c r="G36" s="530" t="s">
        <v>1004</v>
      </c>
      <c r="H36" s="508"/>
      <c r="I36" s="508" t="s">
        <v>53</v>
      </c>
      <c r="J36" s="517" t="s">
        <v>1041</v>
      </c>
      <c r="K36" s="161"/>
    </row>
    <row r="37" spans="1:12" s="31" customFormat="1" ht="156.5" thickBot="1" x14ac:dyDescent="0.4">
      <c r="A37" s="39"/>
      <c r="B37" s="516" t="s">
        <v>1042</v>
      </c>
      <c r="C37" s="512">
        <v>2021</v>
      </c>
      <c r="D37" s="530" t="s">
        <v>1004</v>
      </c>
      <c r="E37" s="531" t="s">
        <v>1004</v>
      </c>
      <c r="F37" s="532"/>
      <c r="G37" s="530" t="s">
        <v>1004</v>
      </c>
      <c r="H37" s="508"/>
      <c r="I37" s="508" t="s">
        <v>53</v>
      </c>
      <c r="J37" s="517" t="s">
        <v>1043</v>
      </c>
      <c r="K37" s="161"/>
      <c r="L37" s="536"/>
    </row>
    <row r="38" spans="1:12" s="31" customFormat="1" ht="78.5" thickBot="1" x14ac:dyDescent="0.4">
      <c r="A38" s="39"/>
      <c r="B38" s="533" t="s">
        <v>1044</v>
      </c>
      <c r="C38" s="534">
        <v>2022</v>
      </c>
      <c r="D38" s="537" t="s">
        <v>1004</v>
      </c>
      <c r="E38" s="538" t="s">
        <v>1045</v>
      </c>
      <c r="F38" s="538"/>
      <c r="G38" s="530" t="s">
        <v>1004</v>
      </c>
      <c r="H38" s="508"/>
      <c r="I38" s="508" t="s">
        <v>53</v>
      </c>
      <c r="J38" s="535" t="s">
        <v>1046</v>
      </c>
      <c r="K38" s="161"/>
      <c r="L38" s="536"/>
    </row>
    <row r="39" spans="1:12" s="31" customFormat="1" ht="39.5" thickBot="1" x14ac:dyDescent="0.4">
      <c r="A39" s="39"/>
      <c r="B39" s="533" t="s">
        <v>1047</v>
      </c>
      <c r="C39" s="512">
        <v>2022</v>
      </c>
      <c r="D39" s="513">
        <v>2.9329999999999998</v>
      </c>
      <c r="E39" s="538" t="s">
        <v>1048</v>
      </c>
      <c r="F39" s="538"/>
      <c r="G39" s="530"/>
      <c r="H39" s="508"/>
      <c r="I39" s="534" t="s">
        <v>42</v>
      </c>
      <c r="J39" s="535" t="s">
        <v>1049</v>
      </c>
      <c r="K39" s="161"/>
      <c r="L39" s="536"/>
    </row>
    <row r="40" spans="1:12" ht="28.5" thickBot="1" x14ac:dyDescent="0.4">
      <c r="A40" s="45"/>
      <c r="B40" s="228" t="s">
        <v>120</v>
      </c>
      <c r="C40" s="40"/>
      <c r="D40" s="183"/>
      <c r="E40" s="183"/>
      <c r="F40" s="183"/>
      <c r="G40" s="183"/>
      <c r="H40" s="41"/>
      <c r="I40" s="41"/>
      <c r="J40" s="41"/>
      <c r="K40" s="42"/>
    </row>
    <row r="41" spans="1:12" ht="65.5" thickBot="1" x14ac:dyDescent="0.4">
      <c r="A41" s="39"/>
      <c r="B41" s="161" t="s">
        <v>1050</v>
      </c>
      <c r="C41" s="161">
        <v>2022</v>
      </c>
      <c r="D41" s="509">
        <f>177000+48240-25440</f>
        <v>199800</v>
      </c>
      <c r="E41" s="510">
        <v>0</v>
      </c>
      <c r="F41" s="511"/>
      <c r="G41" s="509">
        <v>0</v>
      </c>
      <c r="H41" s="161"/>
      <c r="I41" s="161" t="s">
        <v>130</v>
      </c>
      <c r="J41" s="161" t="s">
        <v>131</v>
      </c>
      <c r="K41" s="161"/>
    </row>
    <row r="42" spans="1:12" ht="26.5" thickBot="1" x14ac:dyDescent="0.4">
      <c r="A42" s="39"/>
      <c r="B42" s="81" t="s">
        <v>123</v>
      </c>
      <c r="C42" s="81">
        <v>2022</v>
      </c>
      <c r="D42" s="251">
        <v>0</v>
      </c>
      <c r="E42" s="394">
        <v>0</v>
      </c>
      <c r="F42" s="395"/>
      <c r="G42" s="251">
        <v>0</v>
      </c>
      <c r="H42" s="81"/>
      <c r="I42" s="81" t="s">
        <v>130</v>
      </c>
      <c r="J42" s="81" t="s">
        <v>132</v>
      </c>
      <c r="K42" s="81"/>
    </row>
    <row r="43" spans="1:12" ht="78.5" thickBot="1" x14ac:dyDescent="0.4">
      <c r="A43" s="39"/>
      <c r="B43" s="81" t="s">
        <v>124</v>
      </c>
      <c r="C43" s="81">
        <v>2023</v>
      </c>
      <c r="D43" s="251">
        <v>25440</v>
      </c>
      <c r="E43" s="394">
        <v>0</v>
      </c>
      <c r="F43" s="395"/>
      <c r="G43" s="251">
        <v>0</v>
      </c>
      <c r="H43" s="81"/>
      <c r="I43" s="81" t="s">
        <v>130</v>
      </c>
      <c r="J43" s="81" t="s">
        <v>133</v>
      </c>
      <c r="K43" s="81"/>
    </row>
    <row r="44" spans="1:12" ht="28.5" thickBot="1" x14ac:dyDescent="0.4">
      <c r="A44" s="45"/>
      <c r="B44" s="228" t="s">
        <v>125</v>
      </c>
      <c r="C44" s="40"/>
      <c r="D44" s="183"/>
      <c r="E44" s="183"/>
      <c r="F44" s="183"/>
      <c r="G44" s="183"/>
      <c r="H44" s="41"/>
      <c r="I44" s="41"/>
      <c r="J44" s="41"/>
      <c r="K44" s="42"/>
    </row>
    <row r="45" spans="1:12" ht="52.5" thickBot="1" x14ac:dyDescent="0.4">
      <c r="A45" s="39"/>
      <c r="B45" s="81" t="s">
        <v>126</v>
      </c>
      <c r="C45" s="81">
        <v>2021</v>
      </c>
      <c r="D45" s="251">
        <v>0</v>
      </c>
      <c r="E45" s="394">
        <v>0</v>
      </c>
      <c r="F45" s="395"/>
      <c r="G45" s="251">
        <v>0</v>
      </c>
      <c r="H45" s="81"/>
      <c r="I45" s="81" t="s">
        <v>134</v>
      </c>
      <c r="J45" s="81" t="s">
        <v>135</v>
      </c>
      <c r="K45" s="81"/>
    </row>
    <row r="46" spans="1:12" ht="130.5" thickBot="1" x14ac:dyDescent="0.4">
      <c r="A46" s="39"/>
      <c r="B46" s="81" t="s">
        <v>127</v>
      </c>
      <c r="C46" s="81">
        <v>2021</v>
      </c>
      <c r="D46" s="251">
        <v>0</v>
      </c>
      <c r="E46" s="394">
        <f>121900+36480+270000+14000</f>
        <v>442380</v>
      </c>
      <c r="F46" s="395"/>
      <c r="G46" s="251">
        <v>0</v>
      </c>
      <c r="H46" s="81"/>
      <c r="I46" s="81" t="s">
        <v>53</v>
      </c>
      <c r="J46" s="81" t="s">
        <v>136</v>
      </c>
      <c r="K46" s="81"/>
    </row>
    <row r="47" spans="1:12" ht="52.5" thickBot="1" x14ac:dyDescent="0.4">
      <c r="A47" s="39"/>
      <c r="B47" s="161" t="s">
        <v>128</v>
      </c>
      <c r="C47" s="161" t="s">
        <v>2</v>
      </c>
      <c r="D47" s="509">
        <v>0</v>
      </c>
      <c r="E47" s="510">
        <f>28205+28205+28205</f>
        <v>84615</v>
      </c>
      <c r="F47" s="511"/>
      <c r="G47" s="509">
        <v>0</v>
      </c>
      <c r="H47" s="161"/>
      <c r="I47" s="161" t="s">
        <v>137</v>
      </c>
      <c r="J47" s="161" t="s">
        <v>1053</v>
      </c>
      <c r="K47" s="161"/>
    </row>
    <row r="48" spans="1:12" s="31" customFormat="1" ht="52.5" thickBot="1" x14ac:dyDescent="0.4">
      <c r="A48" s="39"/>
      <c r="B48" s="161" t="s">
        <v>1051</v>
      </c>
      <c r="C48" s="323" t="s">
        <v>2</v>
      </c>
      <c r="D48" s="513" t="s">
        <v>1004</v>
      </c>
      <c r="E48" s="539">
        <v>84.614999999999995</v>
      </c>
      <c r="F48" s="539"/>
      <c r="G48" s="513" t="s">
        <v>1052</v>
      </c>
      <c r="H48" s="508"/>
      <c r="I48" s="508" t="s">
        <v>137</v>
      </c>
      <c r="J48" s="161" t="s">
        <v>1053</v>
      </c>
      <c r="K48" s="161"/>
    </row>
    <row r="49" spans="1:11" ht="26.5" thickBot="1" x14ac:dyDescent="0.4">
      <c r="A49" s="45"/>
      <c r="B49" s="69" t="s">
        <v>129</v>
      </c>
      <c r="C49" s="40"/>
      <c r="D49" s="183"/>
      <c r="E49" s="183"/>
      <c r="F49" s="183"/>
      <c r="G49" s="183"/>
      <c r="H49" s="41"/>
      <c r="I49" s="41"/>
      <c r="J49" s="41"/>
      <c r="K49" s="42"/>
    </row>
    <row r="50" spans="1:11" ht="52.5" thickBot="1" x14ac:dyDescent="0.4">
      <c r="A50" s="39"/>
      <c r="B50" s="81" t="s">
        <v>144</v>
      </c>
      <c r="C50" s="81" t="s">
        <v>2</v>
      </c>
      <c r="D50" s="251">
        <v>0</v>
      </c>
      <c r="E50" s="394">
        <v>0</v>
      </c>
      <c r="F50" s="395"/>
      <c r="G50" s="251">
        <v>30000</v>
      </c>
      <c r="H50" s="81"/>
      <c r="I50" s="81" t="s">
        <v>139</v>
      </c>
      <c r="J50" s="81" t="s">
        <v>138</v>
      </c>
      <c r="K50" s="81"/>
    </row>
    <row r="51" spans="1:11" ht="195.5" thickBot="1" x14ac:dyDescent="0.4">
      <c r="A51" s="39"/>
      <c r="B51" s="305" t="s">
        <v>1054</v>
      </c>
      <c r="C51" s="161" t="s">
        <v>9</v>
      </c>
      <c r="D51" s="509">
        <v>0</v>
      </c>
      <c r="E51" s="510">
        <v>0</v>
      </c>
      <c r="F51" s="511"/>
      <c r="G51" s="509">
        <v>0</v>
      </c>
      <c r="H51" s="161"/>
      <c r="I51" s="161" t="s">
        <v>139</v>
      </c>
      <c r="J51" s="161" t="s">
        <v>1055</v>
      </c>
      <c r="K51" s="161"/>
    </row>
    <row r="52" spans="1:11" ht="52.25" customHeight="1" thickBot="1" x14ac:dyDescent="0.4">
      <c r="A52" s="39"/>
      <c r="B52" s="161" t="s">
        <v>145</v>
      </c>
      <c r="C52" s="161">
        <v>2021</v>
      </c>
      <c r="D52" s="509">
        <v>0</v>
      </c>
      <c r="E52" s="510">
        <f>28205+28205</f>
        <v>56410</v>
      </c>
      <c r="F52" s="511"/>
      <c r="G52" s="509">
        <v>0</v>
      </c>
      <c r="H52" s="161"/>
      <c r="I52" s="161" t="s">
        <v>137</v>
      </c>
      <c r="J52" s="161" t="s">
        <v>140</v>
      </c>
      <c r="K52" s="161"/>
    </row>
    <row r="53" spans="1:11" ht="65.5" thickBot="1" x14ac:dyDescent="0.4">
      <c r="A53" s="39"/>
      <c r="B53" s="305" t="s">
        <v>1056</v>
      </c>
      <c r="C53" s="161">
        <v>2022</v>
      </c>
      <c r="D53" s="509">
        <v>0</v>
      </c>
      <c r="E53" s="510">
        <v>0</v>
      </c>
      <c r="F53" s="511"/>
      <c r="G53" s="509">
        <v>0</v>
      </c>
      <c r="H53" s="161"/>
      <c r="I53" s="161"/>
      <c r="J53" s="161" t="s">
        <v>1057</v>
      </c>
      <c r="K53" s="161"/>
    </row>
    <row r="54" spans="1:11" ht="26.5" thickBot="1" x14ac:dyDescent="0.4">
      <c r="A54" s="45"/>
      <c r="B54" s="69" t="s">
        <v>146</v>
      </c>
      <c r="C54" s="40"/>
      <c r="D54" s="183"/>
      <c r="E54" s="183"/>
      <c r="F54" s="183"/>
      <c r="G54" s="183"/>
      <c r="H54" s="41"/>
      <c r="I54" s="41"/>
      <c r="J54" s="41"/>
      <c r="K54" s="42"/>
    </row>
    <row r="55" spans="1:11" s="31" customFormat="1" ht="104.5" thickBot="1" x14ac:dyDescent="0.4">
      <c r="A55" s="45"/>
      <c r="B55" s="515" t="s">
        <v>1058</v>
      </c>
      <c r="C55" s="540">
        <v>2023</v>
      </c>
      <c r="D55" s="541"/>
      <c r="E55" s="542"/>
      <c r="F55" s="542"/>
      <c r="G55" s="543">
        <v>7500</v>
      </c>
      <c r="H55" s="544"/>
      <c r="I55" s="545" t="s">
        <v>53</v>
      </c>
      <c r="J55" s="515" t="s">
        <v>1059</v>
      </c>
      <c r="K55" s="518"/>
    </row>
    <row r="56" spans="1:11" ht="52.5" thickBot="1" x14ac:dyDescent="0.4">
      <c r="A56" s="39"/>
      <c r="B56" s="161" t="s">
        <v>147</v>
      </c>
      <c r="C56" s="161">
        <v>2022</v>
      </c>
      <c r="D56" s="509">
        <v>0</v>
      </c>
      <c r="E56" s="510">
        <v>0</v>
      </c>
      <c r="F56" s="511"/>
      <c r="G56" s="509">
        <v>0</v>
      </c>
      <c r="H56" s="161"/>
      <c r="I56" s="161" t="s">
        <v>53</v>
      </c>
      <c r="J56" s="161" t="s">
        <v>141</v>
      </c>
      <c r="K56" s="161"/>
    </row>
    <row r="57" spans="1:11" ht="65.5" thickBot="1" x14ac:dyDescent="0.4">
      <c r="A57" s="39"/>
      <c r="B57" s="161" t="s">
        <v>148</v>
      </c>
      <c r="C57" s="161">
        <v>2023</v>
      </c>
      <c r="D57" s="509">
        <v>0</v>
      </c>
      <c r="E57" s="510">
        <v>0</v>
      </c>
      <c r="F57" s="511"/>
      <c r="G57" s="509">
        <v>72705</v>
      </c>
      <c r="H57" s="161"/>
      <c r="I57" s="161" t="s">
        <v>143</v>
      </c>
      <c r="J57" s="161" t="s">
        <v>142</v>
      </c>
      <c r="K57" s="161"/>
    </row>
    <row r="58" spans="1:11" ht="15" thickBot="1" x14ac:dyDescent="0.4">
      <c r="A58" s="39"/>
      <c r="B58" s="230" t="s">
        <v>98</v>
      </c>
      <c r="C58" s="623"/>
      <c r="D58" s="243">
        <v>332.88600000000002</v>
      </c>
      <c r="E58" s="243" t="s">
        <v>1060</v>
      </c>
      <c r="F58" s="243"/>
      <c r="G58" s="243">
        <v>794.08</v>
      </c>
      <c r="H58" s="231"/>
      <c r="I58" s="231"/>
      <c r="J58" s="231"/>
      <c r="K58" s="231"/>
    </row>
    <row r="59" spans="1:11" ht="15" thickBot="1" x14ac:dyDescent="0.4">
      <c r="A59" s="39"/>
      <c r="B59" s="233" t="s">
        <v>99</v>
      </c>
      <c r="C59" s="623"/>
      <c r="D59" s="243" t="s">
        <v>1004</v>
      </c>
      <c r="E59" s="398">
        <v>40000</v>
      </c>
      <c r="F59" s="399"/>
      <c r="G59" s="243" t="s">
        <v>1004</v>
      </c>
      <c r="H59" s="231"/>
      <c r="I59" s="231"/>
      <c r="J59" s="231"/>
      <c r="K59" s="231"/>
    </row>
    <row r="60" spans="1:11" ht="15" thickBot="1" x14ac:dyDescent="0.4">
      <c r="A60" s="39"/>
      <c r="B60" s="233" t="s">
        <v>100</v>
      </c>
      <c r="C60" s="623"/>
      <c r="D60" s="243">
        <v>332.88600000000002</v>
      </c>
      <c r="E60" s="399" t="s">
        <v>1061</v>
      </c>
      <c r="F60" s="399"/>
      <c r="G60" s="243">
        <v>794.08</v>
      </c>
      <c r="H60" s="231"/>
      <c r="I60" s="231"/>
      <c r="J60" s="231"/>
      <c r="K60" s="231"/>
    </row>
  </sheetData>
  <mergeCells count="78">
    <mergeCell ref="E59:F59"/>
    <mergeCell ref="E60:F60"/>
    <mergeCell ref="E41:F41"/>
    <mergeCell ref="E50:F50"/>
    <mergeCell ref="E51:F51"/>
    <mergeCell ref="E52:F52"/>
    <mergeCell ref="E42:F42"/>
    <mergeCell ref="E43:F43"/>
    <mergeCell ref="E45:F45"/>
    <mergeCell ref="E46:F46"/>
    <mergeCell ref="E53:F53"/>
    <mergeCell ref="E47:F47"/>
    <mergeCell ref="E56:F56"/>
    <mergeCell ref="E57:F57"/>
    <mergeCell ref="E48:F48"/>
    <mergeCell ref="A15:A16"/>
    <mergeCell ref="B15:B16"/>
    <mergeCell ref="C15:C16"/>
    <mergeCell ref="D15:G15"/>
    <mergeCell ref="E18:F18"/>
    <mergeCell ref="E19:F19"/>
    <mergeCell ref="E23:F23"/>
    <mergeCell ref="E32:F32"/>
    <mergeCell ref="E34:F34"/>
    <mergeCell ref="E29:F29"/>
    <mergeCell ref="E33:F33"/>
    <mergeCell ref="E22:F22"/>
    <mergeCell ref="E24:F24"/>
    <mergeCell ref="E25:F25"/>
    <mergeCell ref="E28:F28"/>
    <mergeCell ref="E20:F20"/>
    <mergeCell ref="E21:F21"/>
    <mergeCell ref="E27:F27"/>
    <mergeCell ref="E30:F30"/>
    <mergeCell ref="H15:H16"/>
    <mergeCell ref="I15:I16"/>
    <mergeCell ref="J15:J16"/>
    <mergeCell ref="K15:K16"/>
    <mergeCell ref="E16:F16"/>
    <mergeCell ref="C8:E8"/>
    <mergeCell ref="C7:E7"/>
    <mergeCell ref="C5:E5"/>
    <mergeCell ref="F5:G5"/>
    <mergeCell ref="I5:K5"/>
    <mergeCell ref="C6:E6"/>
    <mergeCell ref="F6:G6"/>
    <mergeCell ref="F7:G7"/>
    <mergeCell ref="F8:G8"/>
    <mergeCell ref="I6:K6"/>
    <mergeCell ref="I7:K7"/>
    <mergeCell ref="I8:K8"/>
    <mergeCell ref="B3:K3"/>
    <mergeCell ref="C4:E4"/>
    <mergeCell ref="F4:G4"/>
    <mergeCell ref="I4:K4"/>
    <mergeCell ref="C1:E1"/>
    <mergeCell ref="F1:G1"/>
    <mergeCell ref="I1:K1"/>
    <mergeCell ref="C2:E2"/>
    <mergeCell ref="F2:G2"/>
    <mergeCell ref="I2:K2"/>
    <mergeCell ref="C9:E9"/>
    <mergeCell ref="C10:E10"/>
    <mergeCell ref="F9:G9"/>
    <mergeCell ref="F10:G10"/>
    <mergeCell ref="C11:E11"/>
    <mergeCell ref="F11:G11"/>
    <mergeCell ref="C12:E12"/>
    <mergeCell ref="F12:G12"/>
    <mergeCell ref="C13:E13"/>
    <mergeCell ref="F13:G13"/>
    <mergeCell ref="F14:G14"/>
    <mergeCell ref="C14:E14"/>
    <mergeCell ref="E35:F35"/>
    <mergeCell ref="E38:F38"/>
    <mergeCell ref="E39:F39"/>
    <mergeCell ref="E36:F36"/>
    <mergeCell ref="E37:F37"/>
  </mergeCells>
  <pageMargins left="0.7" right="0.7" top="0.75" bottom="0.75" header="0.3" footer="0.3"/>
  <pageSetup orientation="portrait" horizontalDpi="300" verticalDpi="300" r:id="rId1"/>
  <ignoredErrors>
    <ignoredError sqref="D16:G16 C4:E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
  <sheetViews>
    <sheetView zoomScale="50" zoomScaleNormal="50" workbookViewId="0">
      <pane ySplit="1" topLeftCell="A29" activePane="bottomLeft" state="frozen"/>
      <selection activeCell="E19" sqref="E19:F19"/>
      <selection pane="bottomLeft" activeCell="Q35" sqref="Q35"/>
    </sheetView>
  </sheetViews>
  <sheetFormatPr defaultColWidth="9.1796875" defaultRowHeight="14.5" x14ac:dyDescent="0.35"/>
  <cols>
    <col min="1" max="1" width="9.1796875" style="32"/>
    <col min="2" max="2" width="37.453125" style="32" customWidth="1"/>
    <col min="3" max="3" width="13.1796875" style="32" customWidth="1"/>
    <col min="4" max="4" width="8.6328125" style="32" customWidth="1"/>
    <col min="5" max="6" width="4.6328125" style="32" customWidth="1"/>
    <col min="7" max="7" width="8.6328125" style="32" customWidth="1"/>
    <col min="8" max="8" width="9.1796875" style="32" customWidth="1"/>
    <col min="9" max="9" width="9.1796875" style="32"/>
    <col min="10" max="10" width="27.453125" style="32" customWidth="1"/>
    <col min="11" max="11" width="9.1796875" style="32"/>
  </cols>
  <sheetData>
    <row r="1" spans="1:11" ht="40.25" customHeight="1" thickBot="1" x14ac:dyDescent="0.4">
      <c r="A1" s="73" t="s">
        <v>37</v>
      </c>
      <c r="B1" s="92" t="s">
        <v>101</v>
      </c>
      <c r="C1" s="381" t="s">
        <v>955</v>
      </c>
      <c r="D1" s="382"/>
      <c r="E1" s="383"/>
      <c r="F1" s="381" t="s">
        <v>956</v>
      </c>
      <c r="G1" s="383"/>
      <c r="H1" s="182" t="s">
        <v>967</v>
      </c>
      <c r="I1" s="381" t="s">
        <v>19</v>
      </c>
      <c r="J1" s="382"/>
      <c r="K1" s="383"/>
    </row>
    <row r="2" spans="1:11" ht="42" customHeight="1" thickBot="1" x14ac:dyDescent="0.4">
      <c r="A2" s="38"/>
      <c r="B2" s="386" t="s">
        <v>149</v>
      </c>
      <c r="C2" s="387"/>
      <c r="D2" s="387"/>
      <c r="E2" s="387"/>
      <c r="F2" s="387"/>
      <c r="G2" s="387"/>
      <c r="H2" s="387"/>
      <c r="I2" s="387"/>
      <c r="J2" s="387"/>
      <c r="K2" s="388"/>
    </row>
    <row r="3" spans="1:11" ht="15.75" customHeight="1" thickBot="1" x14ac:dyDescent="0.4">
      <c r="A3" s="35"/>
      <c r="B3" s="208" t="s">
        <v>150</v>
      </c>
      <c r="C3" s="357" t="s">
        <v>27</v>
      </c>
      <c r="D3" s="359"/>
      <c r="E3" s="358"/>
      <c r="F3" s="357"/>
      <c r="G3" s="358"/>
      <c r="H3" s="43"/>
      <c r="I3" s="357"/>
      <c r="J3" s="359"/>
      <c r="K3" s="358"/>
    </row>
    <row r="4" spans="1:11" ht="35.25" customHeight="1" thickBot="1" x14ac:dyDescent="0.4">
      <c r="A4" s="35"/>
      <c r="B4" s="198" t="s">
        <v>151</v>
      </c>
      <c r="C4" s="362">
        <v>0.6</v>
      </c>
      <c r="D4" s="400"/>
      <c r="E4" s="363"/>
      <c r="F4" s="362">
        <v>0.62</v>
      </c>
      <c r="G4" s="363"/>
      <c r="H4" s="214">
        <v>0.64</v>
      </c>
      <c r="I4" s="357"/>
      <c r="J4" s="359"/>
      <c r="K4" s="358"/>
    </row>
    <row r="5" spans="1:11" ht="39.5" thickBot="1" x14ac:dyDescent="0.4">
      <c r="A5" s="35"/>
      <c r="B5" s="202" t="s">
        <v>152</v>
      </c>
      <c r="C5" s="362">
        <v>0.34</v>
      </c>
      <c r="D5" s="400"/>
      <c r="E5" s="363"/>
      <c r="F5" s="362">
        <v>0.5</v>
      </c>
      <c r="G5" s="363"/>
      <c r="H5" s="214">
        <v>0.53</v>
      </c>
      <c r="I5" s="357"/>
      <c r="J5" s="359"/>
      <c r="K5" s="358"/>
    </row>
    <row r="6" spans="1:11" ht="32.25" customHeight="1" thickBot="1" x14ac:dyDescent="0.4">
      <c r="A6" s="352"/>
      <c r="B6" s="352" t="s">
        <v>30</v>
      </c>
      <c r="C6" s="352" t="s">
        <v>31</v>
      </c>
      <c r="D6" s="368" t="s">
        <v>32</v>
      </c>
      <c r="E6" s="369"/>
      <c r="F6" s="369"/>
      <c r="G6" s="370"/>
      <c r="H6" s="352" t="s">
        <v>33</v>
      </c>
      <c r="I6" s="352" t="s">
        <v>34</v>
      </c>
      <c r="J6" s="352" t="s">
        <v>35</v>
      </c>
      <c r="K6" s="352" t="s">
        <v>36</v>
      </c>
    </row>
    <row r="7" spans="1:11" ht="15" thickBot="1" x14ac:dyDescent="0.4">
      <c r="A7" s="353"/>
      <c r="B7" s="353"/>
      <c r="C7" s="353"/>
      <c r="D7" s="209" t="s">
        <v>952</v>
      </c>
      <c r="E7" s="371" t="s">
        <v>953</v>
      </c>
      <c r="F7" s="370"/>
      <c r="G7" s="209" t="s">
        <v>954</v>
      </c>
      <c r="H7" s="353"/>
      <c r="I7" s="353"/>
      <c r="J7" s="353"/>
      <c r="K7" s="353"/>
    </row>
    <row r="8" spans="1:11" ht="42.5" thickBot="1" x14ac:dyDescent="0.4">
      <c r="A8" s="45"/>
      <c r="B8" s="228" t="s">
        <v>153</v>
      </c>
      <c r="C8" s="40"/>
      <c r="D8" s="41"/>
      <c r="E8" s="41"/>
      <c r="F8" s="41"/>
      <c r="G8" s="41"/>
      <c r="H8" s="41"/>
      <c r="I8" s="24"/>
      <c r="J8" s="41"/>
      <c r="K8" s="42"/>
    </row>
    <row r="9" spans="1:11" ht="109.5" customHeight="1" thickBot="1" x14ac:dyDescent="0.4">
      <c r="A9" s="166"/>
      <c r="B9" s="305" t="s">
        <v>1270</v>
      </c>
      <c r="C9" s="161">
        <v>2022</v>
      </c>
      <c r="D9" s="509">
        <v>7038.36</v>
      </c>
      <c r="E9" s="510">
        <v>2932.65</v>
      </c>
      <c r="F9" s="511"/>
      <c r="G9" s="509">
        <v>0</v>
      </c>
      <c r="H9" s="161"/>
      <c r="I9" s="305" t="s">
        <v>1062</v>
      </c>
      <c r="J9" s="305" t="s">
        <v>1063</v>
      </c>
      <c r="K9" s="161"/>
    </row>
    <row r="10" spans="1:11" ht="56.5" thickBot="1" x14ac:dyDescent="0.4">
      <c r="A10" s="23"/>
      <c r="B10" s="244" t="s">
        <v>154</v>
      </c>
      <c r="C10" s="22"/>
      <c r="D10" s="185"/>
      <c r="E10" s="185"/>
      <c r="F10" s="185"/>
      <c r="G10" s="185"/>
      <c r="H10" s="21"/>
      <c r="I10" s="21"/>
      <c r="J10" s="21"/>
      <c r="K10" s="20"/>
    </row>
    <row r="11" spans="1:11" ht="91.5" thickBot="1" x14ac:dyDescent="0.4">
      <c r="A11" s="47"/>
      <c r="B11" s="47" t="s">
        <v>942</v>
      </c>
      <c r="C11" s="47">
        <v>2021</v>
      </c>
      <c r="D11" s="184">
        <v>1759.5900000000001</v>
      </c>
      <c r="E11" s="394">
        <v>1759.59</v>
      </c>
      <c r="F11" s="395"/>
      <c r="G11" s="184">
        <v>1759.5900000000001</v>
      </c>
      <c r="H11" s="47"/>
      <c r="I11" s="47" t="s">
        <v>53</v>
      </c>
      <c r="J11" s="47" t="s">
        <v>943</v>
      </c>
      <c r="K11" s="47" t="s">
        <v>944</v>
      </c>
    </row>
    <row r="12" spans="1:11" ht="91.5" thickBot="1" x14ac:dyDescent="0.4">
      <c r="A12" s="47"/>
      <c r="B12" s="47" t="s">
        <v>942</v>
      </c>
      <c r="C12" s="47">
        <v>2021</v>
      </c>
      <c r="D12" s="184">
        <v>1759.5900000000001</v>
      </c>
      <c r="E12" s="394">
        <v>1759.59</v>
      </c>
      <c r="F12" s="395"/>
      <c r="G12" s="184">
        <v>1759.59</v>
      </c>
      <c r="H12" s="47"/>
      <c r="I12" s="47" t="s">
        <v>56</v>
      </c>
      <c r="J12" s="47" t="s">
        <v>943</v>
      </c>
      <c r="K12" s="47" t="s">
        <v>944</v>
      </c>
    </row>
    <row r="13" spans="1:11" ht="26.5" thickBot="1" x14ac:dyDescent="0.4">
      <c r="A13" s="47"/>
      <c r="B13" s="47" t="s">
        <v>157</v>
      </c>
      <c r="C13" s="47">
        <v>2022</v>
      </c>
      <c r="D13" s="184">
        <v>0</v>
      </c>
      <c r="E13" s="394">
        <v>2500</v>
      </c>
      <c r="F13" s="395"/>
      <c r="G13" s="184">
        <v>2500</v>
      </c>
      <c r="H13" s="47"/>
      <c r="I13" s="47" t="s">
        <v>114</v>
      </c>
      <c r="J13" s="47" t="s">
        <v>156</v>
      </c>
      <c r="K13" s="47"/>
    </row>
    <row r="14" spans="1:11" ht="26.5" thickBot="1" x14ac:dyDescent="0.4">
      <c r="A14" s="39"/>
      <c r="B14" s="81" t="s">
        <v>158</v>
      </c>
      <c r="C14" s="81">
        <v>2022</v>
      </c>
      <c r="D14" s="251">
        <v>0</v>
      </c>
      <c r="E14" s="394">
        <v>2500</v>
      </c>
      <c r="F14" s="395"/>
      <c r="G14" s="251">
        <v>2500</v>
      </c>
      <c r="H14" s="81"/>
      <c r="I14" s="81" t="s">
        <v>115</v>
      </c>
      <c r="J14" s="81" t="s">
        <v>156</v>
      </c>
      <c r="K14" s="81"/>
    </row>
    <row r="15" spans="1:11" ht="65.5" thickBot="1" x14ac:dyDescent="0.4">
      <c r="A15" s="39"/>
      <c r="B15" s="161" t="s">
        <v>927</v>
      </c>
      <c r="C15" s="161">
        <v>2023</v>
      </c>
      <c r="D15" s="509">
        <v>1173.06</v>
      </c>
      <c r="E15" s="510">
        <v>1173.06</v>
      </c>
      <c r="F15" s="511"/>
      <c r="G15" s="509">
        <v>1173.06</v>
      </c>
      <c r="H15" s="161"/>
      <c r="I15" s="161" t="s">
        <v>53</v>
      </c>
      <c r="J15" s="161" t="s">
        <v>1064</v>
      </c>
      <c r="K15" s="161"/>
    </row>
    <row r="16" spans="1:11" ht="78.5" thickBot="1" x14ac:dyDescent="0.4">
      <c r="A16" s="39"/>
      <c r="B16" s="305" t="s">
        <v>1065</v>
      </c>
      <c r="C16" s="161">
        <v>2021</v>
      </c>
      <c r="D16" s="509">
        <v>0</v>
      </c>
      <c r="E16" s="510">
        <v>1800</v>
      </c>
      <c r="F16" s="511"/>
      <c r="G16" s="509">
        <v>1800</v>
      </c>
      <c r="H16" s="161"/>
      <c r="I16" s="161" t="s">
        <v>137</v>
      </c>
      <c r="J16" s="161" t="s">
        <v>161</v>
      </c>
      <c r="K16" s="161"/>
    </row>
    <row r="17" spans="1:11" ht="78.5" thickBot="1" x14ac:dyDescent="0.4">
      <c r="A17" s="39"/>
      <c r="B17" s="305" t="s">
        <v>1066</v>
      </c>
      <c r="C17" s="161">
        <v>2021</v>
      </c>
      <c r="D17" s="509">
        <v>0</v>
      </c>
      <c r="E17" s="510">
        <v>1800</v>
      </c>
      <c r="F17" s="511"/>
      <c r="G17" s="509">
        <v>1800</v>
      </c>
      <c r="H17" s="161"/>
      <c r="I17" s="161" t="s">
        <v>137</v>
      </c>
      <c r="J17" s="161" t="s">
        <v>161</v>
      </c>
      <c r="K17" s="161"/>
    </row>
    <row r="18" spans="1:11" s="31" customFormat="1" ht="26.5" thickBot="1" x14ac:dyDescent="0.4">
      <c r="A18" s="39"/>
      <c r="B18" s="305" t="s">
        <v>1067</v>
      </c>
      <c r="C18" s="546">
        <v>2022</v>
      </c>
      <c r="D18" s="509"/>
      <c r="E18" s="514">
        <v>4.6920000000000002</v>
      </c>
      <c r="F18" s="514"/>
      <c r="G18" s="509"/>
      <c r="H18" s="161"/>
      <c r="I18" s="161" t="s">
        <v>137</v>
      </c>
      <c r="J18" s="305" t="s">
        <v>1070</v>
      </c>
      <c r="K18" s="161"/>
    </row>
    <row r="19" spans="1:11" s="31" customFormat="1" ht="39.5" thickBot="1" x14ac:dyDescent="0.4">
      <c r="A19" s="39"/>
      <c r="B19" s="305" t="s">
        <v>1068</v>
      </c>
      <c r="C19" s="546">
        <v>2023</v>
      </c>
      <c r="D19" s="509"/>
      <c r="E19" s="514">
        <v>3100</v>
      </c>
      <c r="F19" s="514"/>
      <c r="G19" s="509"/>
      <c r="H19" s="161"/>
      <c r="I19" s="161" t="s">
        <v>137</v>
      </c>
      <c r="J19" s="305" t="s">
        <v>1071</v>
      </c>
      <c r="K19" s="161"/>
    </row>
    <row r="20" spans="1:11" s="31" customFormat="1" ht="52.5" thickBot="1" x14ac:dyDescent="0.4">
      <c r="A20" s="39"/>
      <c r="B20" s="305" t="s">
        <v>1069</v>
      </c>
      <c r="C20" s="546">
        <v>2022</v>
      </c>
      <c r="D20" s="509"/>
      <c r="E20" s="514">
        <v>12400</v>
      </c>
      <c r="F20" s="514"/>
      <c r="G20" s="509"/>
      <c r="H20" s="161"/>
      <c r="I20" s="161" t="s">
        <v>137</v>
      </c>
      <c r="J20" s="305" t="s">
        <v>1072</v>
      </c>
      <c r="K20" s="161"/>
    </row>
    <row r="21" spans="1:11" ht="26.5" thickBot="1" x14ac:dyDescent="0.4">
      <c r="A21" s="39"/>
      <c r="B21" s="161" t="s">
        <v>162</v>
      </c>
      <c r="C21" s="547" t="s">
        <v>2</v>
      </c>
      <c r="D21" s="509">
        <f>9700/2</f>
        <v>4850</v>
      </c>
      <c r="E21" s="510">
        <f>9700/2</f>
        <v>4850</v>
      </c>
      <c r="F21" s="511"/>
      <c r="G21" s="509">
        <f>9700/2</f>
        <v>4850</v>
      </c>
      <c r="H21" s="161"/>
      <c r="I21" s="161" t="s">
        <v>137</v>
      </c>
      <c r="J21" s="161" t="s">
        <v>159</v>
      </c>
      <c r="K21" s="161"/>
    </row>
    <row r="22" spans="1:11" ht="39.5" thickBot="1" x14ac:dyDescent="0.4">
      <c r="A22" s="39"/>
      <c r="B22" s="161" t="s">
        <v>163</v>
      </c>
      <c r="C22" s="547" t="s">
        <v>2</v>
      </c>
      <c r="D22" s="509">
        <f>9700/2</f>
        <v>4850</v>
      </c>
      <c r="E22" s="510">
        <f>9700/2</f>
        <v>4850</v>
      </c>
      <c r="F22" s="511"/>
      <c r="G22" s="509">
        <f>9700/2</f>
        <v>4850</v>
      </c>
      <c r="H22" s="161"/>
      <c r="I22" s="161" t="s">
        <v>137</v>
      </c>
      <c r="J22" s="161" t="s">
        <v>160</v>
      </c>
      <c r="K22" s="161"/>
    </row>
    <row r="23" spans="1:11" ht="26.5" thickBot="1" x14ac:dyDescent="0.4">
      <c r="A23" s="6"/>
      <c r="B23" s="305" t="s">
        <v>1271</v>
      </c>
      <c r="C23" s="161">
        <v>2021</v>
      </c>
      <c r="D23" s="509">
        <v>0</v>
      </c>
      <c r="E23" s="510">
        <v>20000</v>
      </c>
      <c r="F23" s="511"/>
      <c r="G23" s="509">
        <v>0</v>
      </c>
      <c r="H23" s="161"/>
      <c r="I23" s="161" t="s">
        <v>137</v>
      </c>
      <c r="J23" s="161" t="s">
        <v>1075</v>
      </c>
      <c r="K23" s="161"/>
    </row>
    <row r="24" spans="1:11" ht="39.5" thickBot="1" x14ac:dyDescent="0.4">
      <c r="A24" s="39"/>
      <c r="B24" s="161" t="s">
        <v>164</v>
      </c>
      <c r="C24" s="161" t="s">
        <v>2</v>
      </c>
      <c r="D24" s="509">
        <v>8000</v>
      </c>
      <c r="E24" s="510">
        <v>8000</v>
      </c>
      <c r="F24" s="511"/>
      <c r="G24" s="509">
        <v>8000</v>
      </c>
      <c r="H24" s="161"/>
      <c r="I24" s="161" t="s">
        <v>746</v>
      </c>
      <c r="J24" s="161" t="s">
        <v>1073</v>
      </c>
      <c r="K24" s="161"/>
    </row>
    <row r="25" spans="1:11" s="31" customFormat="1" ht="26.5" thickBot="1" x14ac:dyDescent="0.4">
      <c r="A25" s="245"/>
      <c r="B25" s="306" t="s">
        <v>1074</v>
      </c>
      <c r="C25" s="548">
        <v>2022</v>
      </c>
      <c r="D25" s="549"/>
      <c r="E25" s="550">
        <v>1760</v>
      </c>
      <c r="F25" s="550"/>
      <c r="G25" s="549"/>
      <c r="H25" s="551"/>
      <c r="I25" s="161" t="s">
        <v>137</v>
      </c>
      <c r="J25" s="315" t="s">
        <v>1076</v>
      </c>
      <c r="K25" s="506"/>
    </row>
    <row r="26" spans="1:11" ht="26.5" thickBot="1" x14ac:dyDescent="0.4">
      <c r="A26" s="23"/>
      <c r="B26" s="246" t="s">
        <v>165</v>
      </c>
      <c r="C26" s="22"/>
      <c r="D26" s="185"/>
      <c r="E26" s="185"/>
      <c r="F26" s="185"/>
      <c r="G26" s="185"/>
      <c r="H26" s="21"/>
      <c r="I26" s="21"/>
      <c r="J26" s="21"/>
      <c r="K26" s="20"/>
    </row>
    <row r="27" spans="1:11" s="220" customFormat="1" ht="78.5" thickBot="1" x14ac:dyDescent="0.4">
      <c r="A27" s="247"/>
      <c r="B27" s="556" t="s">
        <v>1077</v>
      </c>
      <c r="C27" s="557">
        <v>2022</v>
      </c>
      <c r="D27" s="558"/>
      <c r="E27" s="558"/>
      <c r="F27" s="558"/>
      <c r="G27" s="558"/>
      <c r="H27" s="559"/>
      <c r="I27" s="560" t="s">
        <v>134</v>
      </c>
      <c r="J27" s="535" t="s">
        <v>1078</v>
      </c>
      <c r="K27" s="561"/>
    </row>
    <row r="28" spans="1:11" ht="39.5" thickBot="1" x14ac:dyDescent="0.4">
      <c r="A28" s="19"/>
      <c r="B28" s="508" t="s">
        <v>747</v>
      </c>
      <c r="C28" s="545">
        <v>2023</v>
      </c>
      <c r="D28" s="552">
        <v>0</v>
      </c>
      <c r="E28" s="519">
        <v>0</v>
      </c>
      <c r="F28" s="520"/>
      <c r="G28" s="552">
        <v>0</v>
      </c>
      <c r="H28" s="553"/>
      <c r="I28" s="554" t="s">
        <v>166</v>
      </c>
      <c r="J28" s="545" t="s">
        <v>748</v>
      </c>
      <c r="K28" s="555"/>
    </row>
    <row r="29" spans="1:11" ht="39.5" thickBot="1" x14ac:dyDescent="0.4">
      <c r="A29" s="17"/>
      <c r="B29" s="161" t="s">
        <v>749</v>
      </c>
      <c r="C29" s="554">
        <v>2021</v>
      </c>
      <c r="D29" s="543">
        <v>1173.06</v>
      </c>
      <c r="E29" s="510">
        <v>0</v>
      </c>
      <c r="F29" s="511"/>
      <c r="G29" s="552">
        <v>0</v>
      </c>
      <c r="H29" s="553"/>
      <c r="I29" s="161" t="s">
        <v>61</v>
      </c>
      <c r="J29" s="554" t="s">
        <v>167</v>
      </c>
      <c r="K29" s="518"/>
    </row>
    <row r="30" spans="1:11" ht="52.5" thickBot="1" x14ac:dyDescent="0.4">
      <c r="A30" s="39"/>
      <c r="B30" s="161" t="s">
        <v>750</v>
      </c>
      <c r="C30" s="161">
        <v>2021</v>
      </c>
      <c r="D30" s="509">
        <v>0</v>
      </c>
      <c r="E30" s="510">
        <v>0</v>
      </c>
      <c r="F30" s="511"/>
      <c r="G30" s="509">
        <v>0</v>
      </c>
      <c r="H30" s="161"/>
      <c r="I30" s="161" t="s">
        <v>59</v>
      </c>
      <c r="J30" s="161" t="s">
        <v>168</v>
      </c>
      <c r="K30" s="161"/>
    </row>
    <row r="31" spans="1:11" ht="52.5" thickBot="1" x14ac:dyDescent="0.4">
      <c r="A31" s="39"/>
      <c r="B31" s="161" t="s">
        <v>169</v>
      </c>
      <c r="C31" s="161">
        <v>2021</v>
      </c>
      <c r="D31" s="509">
        <v>7500</v>
      </c>
      <c r="E31" s="510">
        <v>7500</v>
      </c>
      <c r="F31" s="511"/>
      <c r="G31" s="509">
        <v>7500</v>
      </c>
      <c r="H31" s="161"/>
      <c r="I31" s="161" t="s">
        <v>751</v>
      </c>
      <c r="J31" s="161" t="s">
        <v>170</v>
      </c>
      <c r="K31" s="161"/>
    </row>
    <row r="32" spans="1:11" ht="39.5" thickBot="1" x14ac:dyDescent="0.4">
      <c r="A32" s="39"/>
      <c r="B32" s="161" t="s">
        <v>171</v>
      </c>
      <c r="C32" s="161">
        <v>2021</v>
      </c>
      <c r="D32" s="509">
        <v>0</v>
      </c>
      <c r="E32" s="510">
        <v>0</v>
      </c>
      <c r="F32" s="511"/>
      <c r="G32" s="509">
        <f>9700</f>
        <v>9700</v>
      </c>
      <c r="H32" s="161"/>
      <c r="I32" s="161" t="s">
        <v>137</v>
      </c>
      <c r="J32" s="161" t="s">
        <v>174</v>
      </c>
      <c r="K32" s="161"/>
    </row>
    <row r="33" spans="1:11" ht="78.5" thickBot="1" x14ac:dyDescent="0.4">
      <c r="A33" s="39"/>
      <c r="B33" s="305" t="s">
        <v>1079</v>
      </c>
      <c r="C33" s="161">
        <v>2022</v>
      </c>
      <c r="D33" s="509">
        <v>1173.06</v>
      </c>
      <c r="E33" s="510">
        <v>0</v>
      </c>
      <c r="F33" s="511"/>
      <c r="G33" s="509">
        <v>0</v>
      </c>
      <c r="H33" s="161"/>
      <c r="I33" s="161" t="s">
        <v>137</v>
      </c>
      <c r="J33" s="161" t="s">
        <v>175</v>
      </c>
      <c r="K33" s="161"/>
    </row>
    <row r="34" spans="1:11" ht="26.5" thickBot="1" x14ac:dyDescent="0.4">
      <c r="A34" s="39"/>
      <c r="B34" s="161" t="s">
        <v>172</v>
      </c>
      <c r="C34" s="161">
        <v>2021</v>
      </c>
      <c r="D34" s="509">
        <v>1173.06</v>
      </c>
      <c r="E34" s="510">
        <v>1173.06</v>
      </c>
      <c r="F34" s="511"/>
      <c r="G34" s="509">
        <v>1173.06</v>
      </c>
      <c r="H34" s="161"/>
      <c r="I34" s="161" t="s">
        <v>137</v>
      </c>
      <c r="J34" s="161" t="s">
        <v>176</v>
      </c>
      <c r="K34" s="161"/>
    </row>
    <row r="35" spans="1:11" ht="26.5" thickBot="1" x14ac:dyDescent="0.4">
      <c r="A35" s="39"/>
      <c r="B35" s="161" t="s">
        <v>173</v>
      </c>
      <c r="C35" s="547" t="s">
        <v>2</v>
      </c>
      <c r="D35" s="509">
        <v>9700</v>
      </c>
      <c r="E35" s="510">
        <v>9700</v>
      </c>
      <c r="F35" s="511"/>
      <c r="G35" s="509">
        <v>9700</v>
      </c>
      <c r="H35" s="161"/>
      <c r="I35" s="161" t="s">
        <v>137</v>
      </c>
      <c r="J35" s="161" t="s">
        <v>177</v>
      </c>
      <c r="K35" s="161"/>
    </row>
    <row r="36" spans="1:11" ht="26.5" thickBot="1" x14ac:dyDescent="0.4">
      <c r="A36" s="39"/>
      <c r="B36" s="161" t="s">
        <v>1080</v>
      </c>
      <c r="C36" s="547">
        <v>2021</v>
      </c>
      <c r="D36" s="509">
        <v>0</v>
      </c>
      <c r="E36" s="510">
        <v>0</v>
      </c>
      <c r="F36" s="511"/>
      <c r="G36" s="509">
        <v>0</v>
      </c>
      <c r="H36" s="161"/>
      <c r="I36" s="161" t="s">
        <v>752</v>
      </c>
      <c r="J36" s="161" t="s">
        <v>1081</v>
      </c>
      <c r="K36" s="161"/>
    </row>
    <row r="37" spans="1:11" ht="26.5" thickBot="1" x14ac:dyDescent="0.4">
      <c r="A37" s="39"/>
      <c r="B37" s="161" t="s">
        <v>1080</v>
      </c>
      <c r="C37" s="547">
        <v>2021</v>
      </c>
      <c r="D37" s="509">
        <v>0</v>
      </c>
      <c r="E37" s="510">
        <v>0</v>
      </c>
      <c r="F37" s="511"/>
      <c r="G37" s="509">
        <v>0</v>
      </c>
      <c r="H37" s="161"/>
      <c r="I37" s="161" t="s">
        <v>753</v>
      </c>
      <c r="J37" s="161" t="s">
        <v>1081</v>
      </c>
      <c r="K37" s="161"/>
    </row>
    <row r="38" spans="1:11" ht="15" thickBot="1" x14ac:dyDescent="0.4">
      <c r="A38" s="39"/>
      <c r="B38" s="230" t="s">
        <v>98</v>
      </c>
      <c r="C38" s="240"/>
      <c r="D38" s="241">
        <v>51.323</v>
      </c>
      <c r="E38" s="401">
        <v>95423</v>
      </c>
      <c r="F38" s="401"/>
      <c r="G38" s="241">
        <v>59.064999999999998</v>
      </c>
      <c r="H38" s="231"/>
      <c r="I38" s="231"/>
      <c r="J38" s="231"/>
      <c r="K38" s="231"/>
    </row>
    <row r="39" spans="1:11" ht="15" thickBot="1" x14ac:dyDescent="0.4">
      <c r="A39" s="39"/>
      <c r="B39" s="233" t="s">
        <v>99</v>
      </c>
      <c r="C39" s="240"/>
      <c r="D39" s="242">
        <v>0</v>
      </c>
      <c r="E39" s="401" t="s">
        <v>1004</v>
      </c>
      <c r="F39" s="401"/>
      <c r="G39" s="242">
        <v>0</v>
      </c>
      <c r="H39" s="231"/>
      <c r="I39" s="231"/>
      <c r="J39" s="231"/>
      <c r="K39" s="231"/>
    </row>
    <row r="40" spans="1:11" ht="15" thickBot="1" x14ac:dyDescent="0.4">
      <c r="A40" s="39"/>
      <c r="B40" s="233" t="s">
        <v>100</v>
      </c>
      <c r="C40" s="240"/>
      <c r="D40" s="241">
        <v>51.323</v>
      </c>
      <c r="E40" s="401">
        <v>95423</v>
      </c>
      <c r="F40" s="401"/>
      <c r="G40" s="241">
        <v>59.064999999999998</v>
      </c>
      <c r="H40" s="231"/>
      <c r="I40" s="231"/>
      <c r="J40" s="231"/>
      <c r="K40" s="231"/>
    </row>
  </sheetData>
  <mergeCells count="51">
    <mergeCell ref="E34:F34"/>
    <mergeCell ref="E35:F35"/>
    <mergeCell ref="E38:F38"/>
    <mergeCell ref="E39:F39"/>
    <mergeCell ref="E40:F40"/>
    <mergeCell ref="E36:F36"/>
    <mergeCell ref="E37:F37"/>
    <mergeCell ref="A6:A7"/>
    <mergeCell ref="B6:B7"/>
    <mergeCell ref="C6:C7"/>
    <mergeCell ref="D6:G6"/>
    <mergeCell ref="H6:H7"/>
    <mergeCell ref="C1:E1"/>
    <mergeCell ref="F1:G1"/>
    <mergeCell ref="I1:K1"/>
    <mergeCell ref="C4:E4"/>
    <mergeCell ref="F4:G4"/>
    <mergeCell ref="I4:K4"/>
    <mergeCell ref="B2:K2"/>
    <mergeCell ref="C3:E3"/>
    <mergeCell ref="F3:G3"/>
    <mergeCell ref="I3:K3"/>
    <mergeCell ref="I5:K5"/>
    <mergeCell ref="E12:F12"/>
    <mergeCell ref="E11:F11"/>
    <mergeCell ref="E21:F21"/>
    <mergeCell ref="E22:F22"/>
    <mergeCell ref="E9:F9"/>
    <mergeCell ref="E7:F7"/>
    <mergeCell ref="C5:E5"/>
    <mergeCell ref="F5:G5"/>
    <mergeCell ref="E13:F13"/>
    <mergeCell ref="E15:F15"/>
    <mergeCell ref="E17:F17"/>
    <mergeCell ref="K6:K7"/>
    <mergeCell ref="E16:F16"/>
    <mergeCell ref="E32:F32"/>
    <mergeCell ref="E33:F33"/>
    <mergeCell ref="I6:I7"/>
    <mergeCell ref="J6:J7"/>
    <mergeCell ref="E30:F30"/>
    <mergeCell ref="E31:F31"/>
    <mergeCell ref="E23:F23"/>
    <mergeCell ref="E28:F28"/>
    <mergeCell ref="E29:F29"/>
    <mergeCell ref="E24:F24"/>
    <mergeCell ref="E14:F14"/>
    <mergeCell ref="E18:F18"/>
    <mergeCell ref="E19:F19"/>
    <mergeCell ref="E20:F20"/>
    <mergeCell ref="E25:F25"/>
  </mergeCells>
  <pageMargins left="0.7" right="0.7" top="0.75" bottom="0.75" header="0.3" footer="0.3"/>
  <pageSetup orientation="portrait" horizontalDpi="300" verticalDpi="300" r:id="rId1"/>
  <ignoredErrors>
    <ignoredError sqref="D7:G7"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zoomScale="50" zoomScaleNormal="50" workbookViewId="0">
      <pane ySplit="1" topLeftCell="A56" activePane="bottomLeft" state="frozen"/>
      <selection activeCell="E19" sqref="E19:F19"/>
      <selection pane="bottomLeft" activeCell="R59" sqref="R59"/>
    </sheetView>
  </sheetViews>
  <sheetFormatPr defaultColWidth="9.1796875" defaultRowHeight="14.5" x14ac:dyDescent="0.35"/>
  <cols>
    <col min="1" max="1" width="9.1796875" style="49"/>
    <col min="2" max="2" width="37.453125" style="49" customWidth="1"/>
    <col min="3" max="3" width="13" style="49" customWidth="1"/>
    <col min="4" max="4" width="8.6328125" style="49" customWidth="1"/>
    <col min="5" max="6" width="4.6328125" style="49" customWidth="1"/>
    <col min="7" max="7" width="8.6328125" style="49" customWidth="1"/>
    <col min="8" max="8" width="9.1796875" style="49" customWidth="1"/>
    <col min="9" max="9" width="9.1796875" style="49"/>
    <col min="10" max="10" width="27.36328125" style="49" customWidth="1"/>
    <col min="11" max="11" width="9.1796875" style="49"/>
  </cols>
  <sheetData>
    <row r="1" spans="1:11" ht="27" customHeight="1" thickBot="1" x14ac:dyDescent="0.4">
      <c r="A1" s="73" t="s">
        <v>37</v>
      </c>
      <c r="B1" s="92" t="s">
        <v>101</v>
      </c>
      <c r="C1" s="381" t="s">
        <v>955</v>
      </c>
      <c r="D1" s="382"/>
      <c r="E1" s="383"/>
      <c r="F1" s="381" t="s">
        <v>956</v>
      </c>
      <c r="G1" s="383"/>
      <c r="H1" s="182" t="s">
        <v>967</v>
      </c>
      <c r="I1" s="381" t="s">
        <v>19</v>
      </c>
      <c r="J1" s="382"/>
      <c r="K1" s="383"/>
    </row>
    <row r="2" spans="1:11" ht="44" customHeight="1" thickBot="1" x14ac:dyDescent="0.4">
      <c r="A2" s="38"/>
      <c r="B2" s="386" t="s">
        <v>178</v>
      </c>
      <c r="C2" s="387"/>
      <c r="D2" s="387"/>
      <c r="E2" s="387"/>
      <c r="F2" s="387"/>
      <c r="G2" s="387"/>
      <c r="H2" s="387"/>
      <c r="I2" s="387"/>
      <c r="J2" s="387"/>
      <c r="K2" s="388"/>
    </row>
    <row r="3" spans="1:11" ht="15.75" customHeight="1" thickBot="1" x14ac:dyDescent="0.4">
      <c r="A3" s="35"/>
      <c r="B3" s="36" t="s">
        <v>179</v>
      </c>
      <c r="C3" s="357" t="s">
        <v>27</v>
      </c>
      <c r="D3" s="359"/>
      <c r="E3" s="358"/>
      <c r="F3" s="357"/>
      <c r="G3" s="358"/>
      <c r="H3" s="43"/>
      <c r="I3" s="357"/>
      <c r="J3" s="359"/>
      <c r="K3" s="358"/>
    </row>
    <row r="4" spans="1:11" ht="26.5" thickBot="1" x14ac:dyDescent="0.4">
      <c r="A4" s="35"/>
      <c r="B4" s="201" t="s">
        <v>180</v>
      </c>
      <c r="C4" s="362">
        <v>0.46</v>
      </c>
      <c r="D4" s="400"/>
      <c r="E4" s="363"/>
      <c r="F4" s="362">
        <v>0.61</v>
      </c>
      <c r="G4" s="363"/>
      <c r="H4" s="214">
        <v>0.67</v>
      </c>
      <c r="I4" s="357"/>
      <c r="J4" s="359"/>
      <c r="K4" s="358"/>
    </row>
    <row r="5" spans="1:11" ht="39.5" thickBot="1" x14ac:dyDescent="0.4">
      <c r="A5" s="35"/>
      <c r="B5" s="202" t="s">
        <v>181</v>
      </c>
      <c r="C5" s="362">
        <v>0.44</v>
      </c>
      <c r="D5" s="400"/>
      <c r="E5" s="363"/>
      <c r="F5" s="362">
        <v>0.51</v>
      </c>
      <c r="G5" s="363"/>
      <c r="H5" s="214">
        <v>0.57999999999999996</v>
      </c>
      <c r="I5" s="357"/>
      <c r="J5" s="359"/>
      <c r="K5" s="358"/>
    </row>
    <row r="6" spans="1:11" ht="26.5" thickBot="1" x14ac:dyDescent="0.4">
      <c r="A6" s="35"/>
      <c r="B6" s="202" t="s">
        <v>182</v>
      </c>
      <c r="C6" s="362">
        <v>0.6</v>
      </c>
      <c r="D6" s="400"/>
      <c r="E6" s="363"/>
      <c r="F6" s="362">
        <v>0.62</v>
      </c>
      <c r="G6" s="363"/>
      <c r="H6" s="215">
        <v>0.65</v>
      </c>
      <c r="I6" s="357"/>
      <c r="J6" s="359"/>
      <c r="K6" s="358"/>
    </row>
    <row r="7" spans="1:11" ht="32.25" customHeight="1" thickBot="1" x14ac:dyDescent="0.4">
      <c r="A7" s="352"/>
      <c r="B7" s="352" t="s">
        <v>30</v>
      </c>
      <c r="C7" s="406" t="s">
        <v>31</v>
      </c>
      <c r="D7" s="368" t="s">
        <v>32</v>
      </c>
      <c r="E7" s="369"/>
      <c r="F7" s="369"/>
      <c r="G7" s="370"/>
      <c r="H7" s="352" t="s">
        <v>33</v>
      </c>
      <c r="I7" s="352" t="s">
        <v>34</v>
      </c>
      <c r="J7" s="352" t="s">
        <v>35</v>
      </c>
      <c r="K7" s="352" t="s">
        <v>36</v>
      </c>
    </row>
    <row r="8" spans="1:11" ht="20.25" customHeight="1" thickBot="1" x14ac:dyDescent="0.4">
      <c r="A8" s="353"/>
      <c r="B8" s="353"/>
      <c r="C8" s="353"/>
      <c r="D8" s="209" t="s">
        <v>952</v>
      </c>
      <c r="E8" s="371" t="s">
        <v>953</v>
      </c>
      <c r="F8" s="370"/>
      <c r="G8" s="209" t="s">
        <v>954</v>
      </c>
      <c r="H8" s="353"/>
      <c r="I8" s="353"/>
      <c r="J8" s="353"/>
      <c r="K8" s="353"/>
    </row>
    <row r="9" spans="1:11" ht="26.5" thickBot="1" x14ac:dyDescent="0.4">
      <c r="A9" s="45"/>
      <c r="B9" s="69" t="s">
        <v>183</v>
      </c>
      <c r="C9" s="40"/>
      <c r="D9" s="41"/>
      <c r="E9" s="41"/>
      <c r="F9" s="41"/>
      <c r="G9" s="41"/>
      <c r="H9" s="41"/>
      <c r="I9" s="41"/>
      <c r="J9" s="41"/>
      <c r="K9" s="42"/>
    </row>
    <row r="10" spans="1:11" ht="52.5" thickBot="1" x14ac:dyDescent="0.4">
      <c r="A10" s="74"/>
      <c r="B10" s="161" t="s">
        <v>1082</v>
      </c>
      <c r="C10" s="540">
        <v>2022</v>
      </c>
      <c r="D10" s="509">
        <f>1173.06+1173.06</f>
        <v>2346.12</v>
      </c>
      <c r="E10" s="510">
        <v>0</v>
      </c>
      <c r="F10" s="511"/>
      <c r="G10" s="509">
        <v>0</v>
      </c>
      <c r="H10" s="509"/>
      <c r="I10" s="161" t="s">
        <v>460</v>
      </c>
      <c r="J10" s="161" t="s">
        <v>184</v>
      </c>
      <c r="K10" s="161"/>
    </row>
    <row r="11" spans="1:11" ht="39.5" thickBot="1" x14ac:dyDescent="0.4">
      <c r="A11" s="39"/>
      <c r="B11" s="161" t="s">
        <v>754</v>
      </c>
      <c r="C11" s="540" t="s">
        <v>2</v>
      </c>
      <c r="D11" s="509">
        <v>650</v>
      </c>
      <c r="E11" s="510">
        <v>650</v>
      </c>
      <c r="F11" s="511"/>
      <c r="G11" s="509">
        <v>650</v>
      </c>
      <c r="H11" s="509"/>
      <c r="I11" s="161" t="s">
        <v>53</v>
      </c>
      <c r="J11" s="161" t="s">
        <v>755</v>
      </c>
      <c r="K11" s="161"/>
    </row>
    <row r="12" spans="1:11" ht="52.5" thickBot="1" x14ac:dyDescent="0.4">
      <c r="A12" s="39"/>
      <c r="B12" s="161" t="s">
        <v>1083</v>
      </c>
      <c r="C12" s="540">
        <v>2022</v>
      </c>
      <c r="D12" s="509">
        <v>2346.1200000000003</v>
      </c>
      <c r="E12" s="510">
        <v>0</v>
      </c>
      <c r="F12" s="511"/>
      <c r="G12" s="509">
        <v>0</v>
      </c>
      <c r="H12" s="509"/>
      <c r="I12" s="161" t="s">
        <v>53</v>
      </c>
      <c r="J12" s="161" t="s">
        <v>1084</v>
      </c>
      <c r="K12" s="161"/>
    </row>
    <row r="13" spans="1:11" ht="52.5" thickBot="1" x14ac:dyDescent="0.4">
      <c r="A13" s="39"/>
      <c r="B13" s="507" t="s">
        <v>186</v>
      </c>
      <c r="C13" s="513">
        <v>2022</v>
      </c>
      <c r="D13" s="509">
        <v>2932.6500000000005</v>
      </c>
      <c r="E13" s="510">
        <v>0</v>
      </c>
      <c r="F13" s="511"/>
      <c r="G13" s="509">
        <v>0</v>
      </c>
      <c r="H13" s="509"/>
      <c r="I13" s="161" t="s">
        <v>461</v>
      </c>
      <c r="J13" s="161" t="s">
        <v>187</v>
      </c>
      <c r="K13" s="161"/>
    </row>
    <row r="14" spans="1:11" ht="52.5" thickBot="1" x14ac:dyDescent="0.4">
      <c r="A14" s="39"/>
      <c r="B14" s="507" t="s">
        <v>462</v>
      </c>
      <c r="C14" s="513">
        <v>2022</v>
      </c>
      <c r="D14" s="509">
        <f>2346.12/2</f>
        <v>1173.06</v>
      </c>
      <c r="E14" s="510">
        <v>0</v>
      </c>
      <c r="F14" s="511"/>
      <c r="G14" s="509">
        <v>0</v>
      </c>
      <c r="H14" s="509"/>
      <c r="I14" s="161" t="s">
        <v>463</v>
      </c>
      <c r="J14" s="161" t="s">
        <v>187</v>
      </c>
      <c r="K14" s="161"/>
    </row>
    <row r="15" spans="1:11" s="31" customFormat="1" ht="52.5" thickBot="1" x14ac:dyDescent="0.4">
      <c r="A15" s="39"/>
      <c r="B15" s="507" t="s">
        <v>1085</v>
      </c>
      <c r="C15" s="513">
        <v>2022</v>
      </c>
      <c r="D15" s="530"/>
      <c r="E15" s="562"/>
      <c r="F15" s="563"/>
      <c r="G15" s="509"/>
      <c r="H15" s="509"/>
      <c r="I15" s="161" t="s">
        <v>41</v>
      </c>
      <c r="J15" s="161"/>
      <c r="K15" s="161"/>
    </row>
    <row r="16" spans="1:11" s="31" customFormat="1" ht="52.5" thickBot="1" x14ac:dyDescent="0.4">
      <c r="A16" s="39"/>
      <c r="B16" s="507" t="s">
        <v>1087</v>
      </c>
      <c r="C16" s="513"/>
      <c r="D16" s="509"/>
      <c r="E16" s="562"/>
      <c r="F16" s="563"/>
      <c r="G16" s="509"/>
      <c r="H16" s="509"/>
      <c r="I16" s="161" t="s">
        <v>1086</v>
      </c>
      <c r="J16" s="161"/>
      <c r="K16" s="161"/>
    </row>
    <row r="17" spans="1:11" ht="39.5" thickBot="1" x14ac:dyDescent="0.4">
      <c r="A17" s="39"/>
      <c r="B17" s="161" t="s">
        <v>757</v>
      </c>
      <c r="C17" s="540">
        <v>2021</v>
      </c>
      <c r="D17" s="509">
        <v>1550</v>
      </c>
      <c r="E17" s="510">
        <v>1550</v>
      </c>
      <c r="F17" s="511"/>
      <c r="G17" s="509">
        <v>1550</v>
      </c>
      <c r="H17" s="509"/>
      <c r="I17" s="161" t="s">
        <v>56</v>
      </c>
      <c r="J17" s="161" t="s">
        <v>756</v>
      </c>
      <c r="K17" s="161"/>
    </row>
    <row r="18" spans="1:11" ht="39.5" thickBot="1" x14ac:dyDescent="0.4">
      <c r="A18" s="39"/>
      <c r="B18" s="161" t="s">
        <v>188</v>
      </c>
      <c r="C18" s="540">
        <v>2021</v>
      </c>
      <c r="D18" s="509">
        <v>1173.0600000000002</v>
      </c>
      <c r="E18" s="510">
        <v>0</v>
      </c>
      <c r="F18" s="511"/>
      <c r="G18" s="509">
        <v>0</v>
      </c>
      <c r="H18" s="509"/>
      <c r="I18" s="161" t="s">
        <v>56</v>
      </c>
      <c r="J18" s="161" t="s">
        <v>185</v>
      </c>
      <c r="K18" s="161"/>
    </row>
    <row r="19" spans="1:11" ht="72" customHeight="1" thickBot="1" x14ac:dyDescent="0.4">
      <c r="A19" s="7"/>
      <c r="B19" s="26" t="s">
        <v>189</v>
      </c>
      <c r="C19" s="203"/>
      <c r="D19" s="186"/>
      <c r="E19" s="186"/>
      <c r="F19" s="186"/>
      <c r="G19" s="186"/>
      <c r="H19" s="186"/>
      <c r="I19" s="30"/>
      <c r="J19" s="30"/>
      <c r="K19" s="29"/>
    </row>
    <row r="20" spans="1:11" ht="39.5" thickBot="1" x14ac:dyDescent="0.4">
      <c r="A20" s="39"/>
      <c r="B20" s="161" t="s">
        <v>190</v>
      </c>
      <c r="C20" s="547">
        <v>2021</v>
      </c>
      <c r="D20" s="509">
        <v>1173.0600000000002</v>
      </c>
      <c r="E20" s="510">
        <v>0</v>
      </c>
      <c r="F20" s="511"/>
      <c r="G20" s="509">
        <v>0</v>
      </c>
      <c r="H20" s="509"/>
      <c r="I20" s="161" t="s">
        <v>191</v>
      </c>
      <c r="J20" s="161" t="s">
        <v>192</v>
      </c>
      <c r="K20" s="161"/>
    </row>
    <row r="21" spans="1:11" ht="39.5" thickBot="1" x14ac:dyDescent="0.4">
      <c r="A21" s="39"/>
      <c r="B21" s="161" t="s">
        <v>758</v>
      </c>
      <c r="C21" s="547">
        <v>2021</v>
      </c>
      <c r="D21" s="509">
        <v>1173.0600000000002</v>
      </c>
      <c r="E21" s="510">
        <v>0</v>
      </c>
      <c r="F21" s="511"/>
      <c r="G21" s="509">
        <v>0</v>
      </c>
      <c r="H21" s="509"/>
      <c r="I21" s="161" t="s">
        <v>56</v>
      </c>
      <c r="J21" s="161" t="s">
        <v>192</v>
      </c>
      <c r="K21" s="161"/>
    </row>
    <row r="22" spans="1:11" ht="66" thickBot="1" x14ac:dyDescent="0.4">
      <c r="A22" s="39"/>
      <c r="B22" s="564" t="s">
        <v>1088</v>
      </c>
      <c r="C22" s="565">
        <v>2021</v>
      </c>
      <c r="D22" s="509">
        <v>0</v>
      </c>
      <c r="E22" s="510">
        <v>0</v>
      </c>
      <c r="F22" s="511"/>
      <c r="G22" s="509">
        <v>0</v>
      </c>
      <c r="H22" s="566"/>
      <c r="I22" s="161" t="s">
        <v>193</v>
      </c>
      <c r="J22" s="161" t="s">
        <v>192</v>
      </c>
      <c r="K22" s="161"/>
    </row>
    <row r="23" spans="1:11" ht="53" thickBot="1" x14ac:dyDescent="0.4">
      <c r="A23" s="39"/>
      <c r="B23" s="567" t="s">
        <v>759</v>
      </c>
      <c r="C23" s="565">
        <v>2021</v>
      </c>
      <c r="D23" s="509">
        <v>0</v>
      </c>
      <c r="E23" s="510">
        <v>22500</v>
      </c>
      <c r="F23" s="511"/>
      <c r="G23" s="509">
        <v>0</v>
      </c>
      <c r="H23" s="566"/>
      <c r="I23" s="161" t="s">
        <v>56</v>
      </c>
      <c r="J23" s="161" t="s">
        <v>760</v>
      </c>
      <c r="K23" s="161"/>
    </row>
    <row r="24" spans="1:11" ht="65.5" x14ac:dyDescent="0.35">
      <c r="A24" s="39"/>
      <c r="B24" s="568" t="s">
        <v>1089</v>
      </c>
      <c r="C24" s="540">
        <v>2021</v>
      </c>
      <c r="D24" s="509">
        <v>0</v>
      </c>
      <c r="E24" s="510">
        <v>0</v>
      </c>
      <c r="F24" s="511"/>
      <c r="G24" s="509">
        <v>0</v>
      </c>
      <c r="H24" s="566"/>
      <c r="I24" s="161" t="s">
        <v>193</v>
      </c>
      <c r="J24" s="161" t="s">
        <v>192</v>
      </c>
      <c r="K24" s="161"/>
    </row>
    <row r="25" spans="1:11" ht="40" thickBot="1" x14ac:dyDescent="0.4">
      <c r="A25" s="39"/>
      <c r="B25" s="569" t="s">
        <v>761</v>
      </c>
      <c r="C25" s="540">
        <v>2021</v>
      </c>
      <c r="D25" s="509">
        <v>20000</v>
      </c>
      <c r="E25" s="510">
        <v>0</v>
      </c>
      <c r="F25" s="511"/>
      <c r="G25" s="509">
        <v>0</v>
      </c>
      <c r="H25" s="566"/>
      <c r="I25" s="161" t="s">
        <v>3</v>
      </c>
      <c r="J25" s="161" t="s">
        <v>762</v>
      </c>
      <c r="K25" s="161"/>
    </row>
    <row r="26" spans="1:11" ht="65.5" thickBot="1" x14ac:dyDescent="0.4">
      <c r="A26" s="39"/>
      <c r="B26" s="161" t="s">
        <v>1090</v>
      </c>
      <c r="C26" s="547">
        <v>2021</v>
      </c>
      <c r="D26" s="509">
        <f>5000/2</f>
        <v>2500</v>
      </c>
      <c r="E26" s="510">
        <f>1173.06/2</f>
        <v>586.53</v>
      </c>
      <c r="F26" s="511"/>
      <c r="G26" s="509">
        <f>1173.06/2</f>
        <v>586.53</v>
      </c>
      <c r="H26" s="509"/>
      <c r="I26" s="161" t="s">
        <v>193</v>
      </c>
      <c r="J26" s="161" t="s">
        <v>192</v>
      </c>
      <c r="K26" s="161"/>
    </row>
    <row r="27" spans="1:11" ht="65.5" thickBot="1" x14ac:dyDescent="0.4">
      <c r="A27" s="39"/>
      <c r="B27" s="161" t="s">
        <v>1091</v>
      </c>
      <c r="C27" s="547">
        <v>2021</v>
      </c>
      <c r="D27" s="509">
        <f>5000/2</f>
        <v>2500</v>
      </c>
      <c r="E27" s="510">
        <f>1173.06/2</f>
        <v>586.53</v>
      </c>
      <c r="F27" s="511"/>
      <c r="G27" s="509">
        <f>1173.06/2</f>
        <v>586.53</v>
      </c>
      <c r="H27" s="509"/>
      <c r="I27" s="161" t="s">
        <v>56</v>
      </c>
      <c r="J27" s="161" t="s">
        <v>192</v>
      </c>
      <c r="K27" s="161"/>
    </row>
    <row r="28" spans="1:11" ht="39.5" thickBot="1" x14ac:dyDescent="0.4">
      <c r="A28" s="39"/>
      <c r="B28" s="161" t="s">
        <v>1094</v>
      </c>
      <c r="C28" s="547">
        <v>2022</v>
      </c>
      <c r="D28" s="509">
        <v>2346.12</v>
      </c>
      <c r="E28" s="510">
        <v>2346.12</v>
      </c>
      <c r="F28" s="511"/>
      <c r="G28" s="509">
        <v>2346.12</v>
      </c>
      <c r="H28" s="509"/>
      <c r="I28" s="161" t="s">
        <v>191</v>
      </c>
      <c r="J28" s="161" t="s">
        <v>1093</v>
      </c>
      <c r="K28" s="161"/>
    </row>
    <row r="29" spans="1:11" s="31" customFormat="1" ht="52.5" thickBot="1" x14ac:dyDescent="0.4">
      <c r="A29" s="39"/>
      <c r="B29" s="161" t="s">
        <v>1092</v>
      </c>
      <c r="C29" s="547">
        <v>2022</v>
      </c>
      <c r="D29" s="509" t="s">
        <v>1004</v>
      </c>
      <c r="E29" s="562" t="s">
        <v>1004</v>
      </c>
      <c r="F29" s="563"/>
      <c r="G29" s="509" t="s">
        <v>1004</v>
      </c>
      <c r="H29" s="509"/>
      <c r="I29" s="161" t="s">
        <v>53</v>
      </c>
      <c r="J29" s="161" t="s">
        <v>1097</v>
      </c>
      <c r="K29" s="161"/>
    </row>
    <row r="30" spans="1:11" ht="26.5" thickBot="1" x14ac:dyDescent="0.4">
      <c r="A30" s="39"/>
      <c r="B30" s="161" t="s">
        <v>763</v>
      </c>
      <c r="C30" s="547">
        <v>2021</v>
      </c>
      <c r="D30" s="509">
        <v>1173.0600000000002</v>
      </c>
      <c r="E30" s="510">
        <v>0</v>
      </c>
      <c r="F30" s="511"/>
      <c r="G30" s="509">
        <v>0</v>
      </c>
      <c r="H30" s="509"/>
      <c r="I30" s="161" t="s">
        <v>56</v>
      </c>
      <c r="J30" s="161" t="s">
        <v>764</v>
      </c>
      <c r="K30" s="161"/>
    </row>
    <row r="31" spans="1:11" ht="74" customHeight="1" thickBot="1" x14ac:dyDescent="0.4">
      <c r="A31" s="39"/>
      <c r="B31" s="161" t="s">
        <v>1095</v>
      </c>
      <c r="C31" s="547">
        <v>2022</v>
      </c>
      <c r="D31" s="509">
        <v>1173.0600000000002</v>
      </c>
      <c r="E31" s="510">
        <v>0</v>
      </c>
      <c r="F31" s="511"/>
      <c r="G31" s="509">
        <v>0</v>
      </c>
      <c r="H31" s="509"/>
      <c r="I31" s="161" t="s">
        <v>56</v>
      </c>
      <c r="J31" s="161" t="s">
        <v>1093</v>
      </c>
      <c r="K31" s="161"/>
    </row>
    <row r="32" spans="1:11" s="31" customFormat="1" ht="74" customHeight="1" thickBot="1" x14ac:dyDescent="0.4">
      <c r="A32" s="39"/>
      <c r="B32" s="161" t="s">
        <v>1096</v>
      </c>
      <c r="C32" s="547">
        <v>2022</v>
      </c>
      <c r="D32" s="509" t="s">
        <v>1004</v>
      </c>
      <c r="E32" s="562" t="s">
        <v>1004</v>
      </c>
      <c r="F32" s="563"/>
      <c r="G32" s="509" t="s">
        <v>1004</v>
      </c>
      <c r="H32" s="509"/>
      <c r="I32" s="161" t="s">
        <v>56</v>
      </c>
      <c r="J32" s="161" t="s">
        <v>1097</v>
      </c>
      <c r="K32" s="161"/>
    </row>
    <row r="33" spans="1:11" ht="39.5" thickBot="1" x14ac:dyDescent="0.4">
      <c r="A33" s="39"/>
      <c r="B33" s="161" t="s">
        <v>194</v>
      </c>
      <c r="C33" s="547">
        <v>2022</v>
      </c>
      <c r="D33" s="509">
        <v>7500</v>
      </c>
      <c r="E33" s="510">
        <v>7500</v>
      </c>
      <c r="F33" s="511"/>
      <c r="G33" s="509">
        <v>15000</v>
      </c>
      <c r="H33" s="509"/>
      <c r="I33" s="161" t="s">
        <v>53</v>
      </c>
      <c r="J33" s="161" t="s">
        <v>195</v>
      </c>
      <c r="K33" s="161"/>
    </row>
    <row r="34" spans="1:11" ht="26.5" thickBot="1" x14ac:dyDescent="0.4">
      <c r="A34" s="39"/>
      <c r="B34" s="161" t="s">
        <v>196</v>
      </c>
      <c r="C34" s="547" t="s">
        <v>2</v>
      </c>
      <c r="D34" s="509">
        <v>10500</v>
      </c>
      <c r="E34" s="510">
        <v>10500</v>
      </c>
      <c r="F34" s="511"/>
      <c r="G34" s="509">
        <v>21000</v>
      </c>
      <c r="H34" s="509"/>
      <c r="I34" s="161" t="s">
        <v>114</v>
      </c>
      <c r="J34" s="161" t="s">
        <v>197</v>
      </c>
      <c r="K34" s="161"/>
    </row>
    <row r="35" spans="1:11" ht="74" customHeight="1" thickBot="1" x14ac:dyDescent="0.4">
      <c r="A35" s="39"/>
      <c r="B35" s="161" t="s">
        <v>1098</v>
      </c>
      <c r="C35" s="547">
        <v>2022</v>
      </c>
      <c r="D35" s="509">
        <v>0</v>
      </c>
      <c r="E35" s="510">
        <v>0</v>
      </c>
      <c r="F35" s="511"/>
      <c r="G35" s="509">
        <v>0</v>
      </c>
      <c r="H35" s="509"/>
      <c r="I35" s="161" t="s">
        <v>53</v>
      </c>
      <c r="J35" s="161" t="s">
        <v>1097</v>
      </c>
      <c r="K35" s="161"/>
    </row>
    <row r="36" spans="1:11" s="31" customFormat="1" ht="74" customHeight="1" thickBot="1" x14ac:dyDescent="0.4">
      <c r="A36" s="39"/>
      <c r="B36" s="161" t="s">
        <v>1099</v>
      </c>
      <c r="C36" s="547">
        <v>2022</v>
      </c>
      <c r="D36" s="509" t="s">
        <v>1004</v>
      </c>
      <c r="E36" s="562" t="s">
        <v>1004</v>
      </c>
      <c r="F36" s="563" t="s">
        <v>1004</v>
      </c>
      <c r="G36" s="509" t="s">
        <v>1004</v>
      </c>
      <c r="H36" s="509"/>
      <c r="I36" s="161" t="s">
        <v>53</v>
      </c>
      <c r="J36" s="161" t="s">
        <v>1097</v>
      </c>
      <c r="K36" s="161"/>
    </row>
    <row r="37" spans="1:11" ht="95" customHeight="1" thickBot="1" x14ac:dyDescent="0.4">
      <c r="A37" s="74"/>
      <c r="B37" s="161" t="s">
        <v>1100</v>
      </c>
      <c r="C37" s="547">
        <v>2022</v>
      </c>
      <c r="D37" s="509">
        <v>7500</v>
      </c>
      <c r="E37" s="510">
        <v>7500</v>
      </c>
      <c r="F37" s="511"/>
      <c r="G37" s="530">
        <v>0</v>
      </c>
      <c r="H37" s="530"/>
      <c r="I37" s="508" t="s">
        <v>56</v>
      </c>
      <c r="J37" s="161" t="s">
        <v>1097</v>
      </c>
      <c r="K37" s="161"/>
    </row>
    <row r="38" spans="1:11" ht="74" customHeight="1" thickBot="1" x14ac:dyDescent="0.4">
      <c r="A38" s="39"/>
      <c r="B38" s="161" t="s">
        <v>1101</v>
      </c>
      <c r="C38" s="547">
        <v>2022</v>
      </c>
      <c r="D38" s="509">
        <f>2346.12/2</f>
        <v>1173.06</v>
      </c>
      <c r="E38" s="510">
        <v>0</v>
      </c>
      <c r="F38" s="511"/>
      <c r="G38" s="530">
        <v>0</v>
      </c>
      <c r="H38" s="570"/>
      <c r="I38" s="508" t="s">
        <v>1102</v>
      </c>
      <c r="J38" s="508" t="s">
        <v>765</v>
      </c>
      <c r="K38" s="161"/>
    </row>
    <row r="39" spans="1:11" ht="74" customHeight="1" thickBot="1" x14ac:dyDescent="0.4">
      <c r="A39" s="39"/>
      <c r="B39" s="161" t="s">
        <v>1104</v>
      </c>
      <c r="C39" s="547">
        <v>2022</v>
      </c>
      <c r="D39" s="509">
        <f>2346.12/2</f>
        <v>1173.06</v>
      </c>
      <c r="E39" s="510">
        <v>0</v>
      </c>
      <c r="F39" s="511"/>
      <c r="G39" s="530">
        <v>0</v>
      </c>
      <c r="H39" s="570"/>
      <c r="I39" s="508" t="s">
        <v>1103</v>
      </c>
      <c r="J39" s="507" t="s">
        <v>766</v>
      </c>
      <c r="K39" s="161"/>
    </row>
    <row r="40" spans="1:11" ht="39.5" thickBot="1" x14ac:dyDescent="0.4">
      <c r="A40" s="54"/>
      <c r="B40" s="161" t="s">
        <v>767</v>
      </c>
      <c r="C40" s="547">
        <v>2021</v>
      </c>
      <c r="D40" s="509">
        <v>20000</v>
      </c>
      <c r="E40" s="510">
        <v>0</v>
      </c>
      <c r="F40" s="511"/>
      <c r="G40" s="530">
        <v>0</v>
      </c>
      <c r="H40" s="570"/>
      <c r="I40" s="508" t="s">
        <v>56</v>
      </c>
      <c r="J40" s="508" t="s">
        <v>198</v>
      </c>
      <c r="K40" s="161"/>
    </row>
    <row r="41" spans="1:11" ht="39.5" thickBot="1" x14ac:dyDescent="0.4">
      <c r="A41" s="54"/>
      <c r="B41" s="161" t="s">
        <v>768</v>
      </c>
      <c r="C41" s="547">
        <v>2021</v>
      </c>
      <c r="D41" s="509">
        <v>1173.0600000000002</v>
      </c>
      <c r="E41" s="510">
        <v>0</v>
      </c>
      <c r="F41" s="511"/>
      <c r="G41" s="530">
        <v>0</v>
      </c>
      <c r="H41" s="570"/>
      <c r="I41" s="507" t="s">
        <v>56</v>
      </c>
      <c r="J41" s="166" t="s">
        <v>769</v>
      </c>
      <c r="K41" s="161"/>
    </row>
    <row r="42" spans="1:11" ht="15" thickBot="1" x14ac:dyDescent="0.4">
      <c r="A42" s="54"/>
      <c r="B42" s="161" t="s">
        <v>770</v>
      </c>
      <c r="C42" s="547">
        <v>2021</v>
      </c>
      <c r="D42" s="509">
        <v>0</v>
      </c>
      <c r="E42" s="510">
        <v>18000</v>
      </c>
      <c r="F42" s="511"/>
      <c r="G42" s="530">
        <v>18000</v>
      </c>
      <c r="H42" s="570"/>
      <c r="I42" s="507" t="s">
        <v>56</v>
      </c>
      <c r="J42" s="556" t="s">
        <v>199</v>
      </c>
      <c r="K42" s="161"/>
    </row>
    <row r="43" spans="1:11" ht="141" customHeight="1" thickBot="1" x14ac:dyDescent="0.4">
      <c r="A43" s="39"/>
      <c r="B43" s="161" t="s">
        <v>1105</v>
      </c>
      <c r="C43" s="571">
        <v>2022</v>
      </c>
      <c r="D43" s="530">
        <v>5000</v>
      </c>
      <c r="E43" s="510">
        <v>5000</v>
      </c>
      <c r="F43" s="511"/>
      <c r="G43" s="530">
        <v>0</v>
      </c>
      <c r="H43" s="530"/>
      <c r="I43" s="507" t="s">
        <v>53</v>
      </c>
      <c r="J43" s="508" t="s">
        <v>1107</v>
      </c>
      <c r="K43" s="161"/>
    </row>
    <row r="44" spans="1:11" ht="78.5" thickBot="1" x14ac:dyDescent="0.4">
      <c r="A44" s="39"/>
      <c r="B44" s="572" t="s">
        <v>1106</v>
      </c>
      <c r="C44" s="571">
        <v>2022</v>
      </c>
      <c r="D44" s="530">
        <v>5000</v>
      </c>
      <c r="E44" s="510">
        <v>5000</v>
      </c>
      <c r="F44" s="511"/>
      <c r="G44" s="530">
        <v>0</v>
      </c>
      <c r="H44" s="530"/>
      <c r="I44" s="507" t="s">
        <v>53</v>
      </c>
      <c r="J44" s="508" t="s">
        <v>1108</v>
      </c>
      <c r="K44" s="161"/>
    </row>
    <row r="45" spans="1:11" ht="52.5" thickBot="1" x14ac:dyDescent="0.4">
      <c r="A45" s="39"/>
      <c r="B45" s="572" t="s">
        <v>1109</v>
      </c>
      <c r="C45" s="547">
        <v>2022</v>
      </c>
      <c r="D45" s="530">
        <v>1173.0600000000002</v>
      </c>
      <c r="E45" s="510">
        <v>0</v>
      </c>
      <c r="F45" s="511"/>
      <c r="G45" s="530">
        <v>0</v>
      </c>
      <c r="H45" s="530"/>
      <c r="I45" s="508" t="s">
        <v>201</v>
      </c>
      <c r="J45" s="556" t="s">
        <v>202</v>
      </c>
      <c r="K45" s="161"/>
    </row>
    <row r="46" spans="1:11" ht="85" customHeight="1" thickBot="1" x14ac:dyDescent="0.4">
      <c r="A46" s="39"/>
      <c r="B46" s="161" t="s">
        <v>931</v>
      </c>
      <c r="C46" s="547">
        <v>2022</v>
      </c>
      <c r="D46" s="530">
        <v>1173.0600000000002</v>
      </c>
      <c r="E46" s="510">
        <v>0</v>
      </c>
      <c r="F46" s="511"/>
      <c r="G46" s="530">
        <v>0</v>
      </c>
      <c r="H46" s="530"/>
      <c r="I46" s="166" t="s">
        <v>56</v>
      </c>
      <c r="J46" s="507" t="s">
        <v>200</v>
      </c>
      <c r="K46" s="161"/>
    </row>
    <row r="47" spans="1:11" ht="39.5" thickBot="1" x14ac:dyDescent="0.4">
      <c r="A47" s="39"/>
      <c r="B47" s="161" t="s">
        <v>203</v>
      </c>
      <c r="C47" s="323" t="s">
        <v>4</v>
      </c>
      <c r="D47" s="530">
        <v>0</v>
      </c>
      <c r="E47" s="510">
        <v>9500</v>
      </c>
      <c r="F47" s="511"/>
      <c r="G47" s="530">
        <v>9500</v>
      </c>
      <c r="H47" s="530"/>
      <c r="I47" s="166" t="s">
        <v>204</v>
      </c>
      <c r="J47" s="507" t="s">
        <v>205</v>
      </c>
      <c r="K47" s="161"/>
    </row>
    <row r="48" spans="1:11" ht="78.5" thickBot="1" x14ac:dyDescent="0.4">
      <c r="A48" s="39"/>
      <c r="B48" s="161" t="s">
        <v>930</v>
      </c>
      <c r="C48" s="323">
        <v>2022</v>
      </c>
      <c r="D48" s="530">
        <v>1173.0600000000002</v>
      </c>
      <c r="E48" s="510">
        <v>0</v>
      </c>
      <c r="F48" s="511"/>
      <c r="G48" s="530">
        <v>0</v>
      </c>
      <c r="H48" s="530"/>
      <c r="I48" s="166" t="s">
        <v>155</v>
      </c>
      <c r="J48" s="507" t="s">
        <v>771</v>
      </c>
      <c r="K48" s="161"/>
    </row>
    <row r="49" spans="1:11" ht="15" thickBot="1" x14ac:dyDescent="0.4">
      <c r="A49" s="39"/>
      <c r="B49" s="161" t="s">
        <v>206</v>
      </c>
      <c r="C49" s="547">
        <v>2022</v>
      </c>
      <c r="D49" s="530">
        <v>2346.1200000000003</v>
      </c>
      <c r="E49" s="510">
        <v>0</v>
      </c>
      <c r="F49" s="511"/>
      <c r="G49" s="530">
        <v>0</v>
      </c>
      <c r="H49" s="530"/>
      <c r="I49" s="507" t="s">
        <v>53</v>
      </c>
      <c r="J49" s="573" t="s">
        <v>207</v>
      </c>
      <c r="K49" s="161"/>
    </row>
    <row r="50" spans="1:11" ht="15" thickBot="1" x14ac:dyDescent="0.4">
      <c r="A50" s="39"/>
      <c r="B50" s="161" t="s">
        <v>208</v>
      </c>
      <c r="C50" s="547">
        <v>2022</v>
      </c>
      <c r="D50" s="530">
        <v>2346.1200000000003</v>
      </c>
      <c r="E50" s="510">
        <v>0</v>
      </c>
      <c r="F50" s="511"/>
      <c r="G50" s="530">
        <v>0</v>
      </c>
      <c r="H50" s="530"/>
      <c r="I50" s="166" t="s">
        <v>155</v>
      </c>
      <c r="J50" s="573" t="s">
        <v>207</v>
      </c>
      <c r="K50" s="574"/>
    </row>
    <row r="51" spans="1:11" ht="121.25" customHeight="1" thickBot="1" x14ac:dyDescent="0.4">
      <c r="A51" s="14"/>
      <c r="B51" s="27" t="s">
        <v>1110</v>
      </c>
      <c r="C51" s="204"/>
      <c r="D51" s="187"/>
      <c r="E51" s="410"/>
      <c r="F51" s="411"/>
      <c r="G51" s="187"/>
      <c r="H51" s="187"/>
      <c r="I51" s="13"/>
      <c r="J51" s="131"/>
      <c r="K51" s="13"/>
    </row>
    <row r="52" spans="1:11" ht="65" x14ac:dyDescent="0.35">
      <c r="A52" s="39"/>
      <c r="B52" s="572" t="s">
        <v>1111</v>
      </c>
      <c r="C52" s="547">
        <v>2023</v>
      </c>
      <c r="D52" s="509">
        <v>2346.1200000000003</v>
      </c>
      <c r="E52" s="531">
        <v>0</v>
      </c>
      <c r="F52" s="532"/>
      <c r="G52" s="509">
        <v>0</v>
      </c>
      <c r="H52" s="509"/>
      <c r="I52" s="161" t="s">
        <v>209</v>
      </c>
      <c r="J52" s="545" t="s">
        <v>210</v>
      </c>
      <c r="K52" s="161"/>
    </row>
    <row r="53" spans="1:11" ht="52.25" customHeight="1" thickBot="1" x14ac:dyDescent="0.4">
      <c r="A53" s="39"/>
      <c r="B53" s="572" t="s">
        <v>1112</v>
      </c>
      <c r="C53" s="547">
        <v>2023</v>
      </c>
      <c r="D53" s="509">
        <v>2932.6500000000005</v>
      </c>
      <c r="E53" s="531">
        <v>0</v>
      </c>
      <c r="F53" s="532"/>
      <c r="G53" s="509">
        <v>0</v>
      </c>
      <c r="H53" s="509"/>
      <c r="I53" s="161" t="s">
        <v>209</v>
      </c>
      <c r="J53" s="545" t="s">
        <v>211</v>
      </c>
      <c r="K53" s="161"/>
    </row>
    <row r="54" spans="1:11" ht="58.25" customHeight="1" thickBot="1" x14ac:dyDescent="0.4">
      <c r="A54" s="39"/>
      <c r="B54" s="572" t="s">
        <v>1113</v>
      </c>
      <c r="C54" s="547">
        <v>2023</v>
      </c>
      <c r="D54" s="509">
        <v>1173.06</v>
      </c>
      <c r="E54" s="531">
        <v>1173.06</v>
      </c>
      <c r="F54" s="532"/>
      <c r="G54" s="509">
        <v>1173.06</v>
      </c>
      <c r="H54" s="509"/>
      <c r="I54" s="161" t="s">
        <v>209</v>
      </c>
      <c r="J54" s="545" t="s">
        <v>1272</v>
      </c>
      <c r="K54" s="161"/>
    </row>
    <row r="55" spans="1:11" ht="52.5" thickBot="1" x14ac:dyDescent="0.4">
      <c r="A55" s="39"/>
      <c r="B55" s="161" t="s">
        <v>1114</v>
      </c>
      <c r="C55" s="547">
        <v>2023</v>
      </c>
      <c r="D55" s="509">
        <v>2346.1200000000003</v>
      </c>
      <c r="E55" s="531">
        <v>0</v>
      </c>
      <c r="F55" s="532"/>
      <c r="G55" s="509">
        <v>0</v>
      </c>
      <c r="H55" s="509"/>
      <c r="I55" s="161" t="s">
        <v>209</v>
      </c>
      <c r="J55" s="545" t="s">
        <v>212</v>
      </c>
      <c r="K55" s="161"/>
    </row>
    <row r="56" spans="1:11" ht="76.25" customHeight="1" thickBot="1" x14ac:dyDescent="0.4">
      <c r="A56" s="39"/>
      <c r="B56" s="572" t="s">
        <v>1115</v>
      </c>
      <c r="C56" s="547">
        <v>2023</v>
      </c>
      <c r="D56" s="509">
        <v>2346.1200000000003</v>
      </c>
      <c r="E56" s="531">
        <v>0</v>
      </c>
      <c r="F56" s="532"/>
      <c r="G56" s="509">
        <v>0</v>
      </c>
      <c r="H56" s="509"/>
      <c r="I56" s="161" t="s">
        <v>209</v>
      </c>
      <c r="J56" s="545" t="s">
        <v>213</v>
      </c>
      <c r="K56" s="161"/>
    </row>
    <row r="57" spans="1:11" ht="48" customHeight="1" thickBot="1" x14ac:dyDescent="0.4">
      <c r="A57" s="7"/>
      <c r="B57" s="26" t="s">
        <v>214</v>
      </c>
      <c r="C57" s="205"/>
      <c r="D57" s="188"/>
      <c r="E57" s="189"/>
      <c r="F57" s="190"/>
      <c r="G57" s="188"/>
      <c r="H57" s="188"/>
      <c r="I57" s="25"/>
      <c r="J57" s="130"/>
      <c r="K57" s="25"/>
    </row>
    <row r="58" spans="1:11" ht="121.25" customHeight="1" thickBot="1" x14ac:dyDescent="0.4">
      <c r="A58" s="39"/>
      <c r="B58" s="161" t="s">
        <v>215</v>
      </c>
      <c r="C58" s="547">
        <v>2022</v>
      </c>
      <c r="D58" s="509">
        <v>2346.1200000000003</v>
      </c>
      <c r="E58" s="531">
        <v>0</v>
      </c>
      <c r="F58" s="532"/>
      <c r="G58" s="509">
        <v>0</v>
      </c>
      <c r="H58" s="509"/>
      <c r="I58" s="161" t="s">
        <v>216</v>
      </c>
      <c r="J58" s="576" t="s">
        <v>217</v>
      </c>
      <c r="K58" s="161"/>
    </row>
    <row r="59" spans="1:11" ht="50" customHeight="1" thickBot="1" x14ac:dyDescent="0.4">
      <c r="A59" s="39"/>
      <c r="B59" s="161" t="s">
        <v>218</v>
      </c>
      <c r="C59" s="547">
        <v>2021</v>
      </c>
      <c r="D59" s="509">
        <v>1550</v>
      </c>
      <c r="E59" s="531">
        <v>1550</v>
      </c>
      <c r="F59" s="532"/>
      <c r="G59" s="509">
        <v>1550</v>
      </c>
      <c r="H59" s="509"/>
      <c r="I59" s="161" t="s">
        <v>219</v>
      </c>
      <c r="J59" s="577" t="s">
        <v>220</v>
      </c>
      <c r="K59" s="578"/>
    </row>
    <row r="60" spans="1:11" ht="64.25" customHeight="1" thickBot="1" x14ac:dyDescent="0.4">
      <c r="A60" s="39"/>
      <c r="B60" s="161" t="s">
        <v>221</v>
      </c>
      <c r="C60" s="547" t="s">
        <v>8</v>
      </c>
      <c r="D60" s="509">
        <v>0</v>
      </c>
      <c r="E60" s="531">
        <f>14000/2</f>
        <v>7000</v>
      </c>
      <c r="F60" s="532"/>
      <c r="G60" s="509">
        <f>14000/2</f>
        <v>7000</v>
      </c>
      <c r="H60" s="509"/>
      <c r="I60" s="507" t="s">
        <v>222</v>
      </c>
      <c r="J60" s="508" t="s">
        <v>1116</v>
      </c>
      <c r="K60" s="161"/>
    </row>
    <row r="61" spans="1:11" ht="64.25" customHeight="1" thickBot="1" x14ac:dyDescent="0.4">
      <c r="A61" s="39"/>
      <c r="B61" s="161" t="s">
        <v>223</v>
      </c>
      <c r="C61" s="547" t="s">
        <v>8</v>
      </c>
      <c r="D61" s="509">
        <v>0</v>
      </c>
      <c r="E61" s="531">
        <f>14000/2</f>
        <v>7000</v>
      </c>
      <c r="F61" s="532"/>
      <c r="G61" s="509">
        <f>14000/2</f>
        <v>7000</v>
      </c>
      <c r="H61" s="509"/>
      <c r="I61" s="507" t="s">
        <v>224</v>
      </c>
      <c r="J61" s="508" t="s">
        <v>1116</v>
      </c>
      <c r="K61" s="161"/>
    </row>
    <row r="62" spans="1:11" ht="15" thickBot="1" x14ac:dyDescent="0.4">
      <c r="A62" s="39"/>
      <c r="B62" s="230" t="s">
        <v>225</v>
      </c>
      <c r="C62" s="231"/>
      <c r="D62" s="232">
        <f>SUM(D10:D18,D20:D50,D52:D56,D58:D61)</f>
        <v>126480.15999999995</v>
      </c>
      <c r="E62" s="366">
        <f>SUM(E10:E18,E20:E50,E52:E56,E58:E61)</f>
        <v>107942.23999999999</v>
      </c>
      <c r="F62" s="367"/>
      <c r="G62" s="232">
        <f>SUM(G10:G18,G20:G50,G52:G56,G58:G61)</f>
        <v>85942.239999999991</v>
      </c>
      <c r="H62" s="232"/>
      <c r="I62" s="231"/>
      <c r="J62" s="231"/>
      <c r="K62" s="231"/>
    </row>
    <row r="63" spans="1:11" ht="16.5" customHeight="1" thickBot="1" x14ac:dyDescent="0.4">
      <c r="A63" s="39"/>
      <c r="B63" s="233" t="s">
        <v>226</v>
      </c>
      <c r="C63" s="231"/>
      <c r="D63" s="232">
        <v>0</v>
      </c>
      <c r="E63" s="366">
        <v>0</v>
      </c>
      <c r="F63" s="367"/>
      <c r="G63" s="232">
        <v>0</v>
      </c>
      <c r="H63" s="232"/>
      <c r="I63" s="231"/>
      <c r="J63" s="231"/>
      <c r="K63" s="231"/>
    </row>
    <row r="64" spans="1:11" ht="15" thickBot="1" x14ac:dyDescent="0.4">
      <c r="A64" s="39"/>
      <c r="B64" s="233" t="s">
        <v>227</v>
      </c>
      <c r="C64" s="231"/>
      <c r="D64" s="232">
        <v>131172.39999999994</v>
      </c>
      <c r="E64" s="366">
        <v>107942.23999999999</v>
      </c>
      <c r="F64" s="367"/>
      <c r="G64" s="232">
        <v>85942.239999999991</v>
      </c>
      <c r="H64" s="232"/>
      <c r="I64" s="231"/>
      <c r="J64" s="231"/>
      <c r="K64" s="231"/>
    </row>
    <row r="65" spans="1:11" ht="15" thickBot="1" x14ac:dyDescent="0.4">
      <c r="A65" s="402"/>
      <c r="B65" s="402" t="s">
        <v>30</v>
      </c>
      <c r="C65" s="402" t="s">
        <v>31</v>
      </c>
      <c r="D65" s="407" t="s">
        <v>32</v>
      </c>
      <c r="E65" s="408"/>
      <c r="F65" s="408"/>
      <c r="G65" s="409"/>
      <c r="H65" s="402" t="s">
        <v>33</v>
      </c>
      <c r="I65" s="402" t="s">
        <v>34</v>
      </c>
      <c r="J65" s="402" t="s">
        <v>35</v>
      </c>
      <c r="K65" s="402" t="s">
        <v>36</v>
      </c>
    </row>
    <row r="66" spans="1:11" ht="15" thickBot="1" x14ac:dyDescent="0.4">
      <c r="A66" s="403"/>
      <c r="B66" s="403"/>
      <c r="C66" s="403"/>
      <c r="D66" s="210" t="s">
        <v>952</v>
      </c>
      <c r="E66" s="404" t="s">
        <v>953</v>
      </c>
      <c r="F66" s="405"/>
      <c r="G66" s="210" t="s">
        <v>954</v>
      </c>
      <c r="H66" s="403"/>
      <c r="I66" s="403"/>
      <c r="J66" s="403"/>
      <c r="K66" s="403"/>
    </row>
    <row r="67" spans="1:11" ht="15" thickBot="1" x14ac:dyDescent="0.4">
      <c r="A67" s="74"/>
      <c r="B67" s="606" t="s">
        <v>946</v>
      </c>
      <c r="C67" s="607"/>
      <c r="D67" s="615">
        <v>551.32000000000005</v>
      </c>
      <c r="E67" s="616">
        <v>2144848</v>
      </c>
      <c r="F67" s="617"/>
      <c r="G67" s="618">
        <v>1188883</v>
      </c>
      <c r="H67" s="607"/>
      <c r="I67" s="607"/>
      <c r="J67" s="607"/>
      <c r="K67" s="607"/>
    </row>
    <row r="68" spans="1:11" ht="15" thickBot="1" x14ac:dyDescent="0.4">
      <c r="A68" s="74"/>
      <c r="B68" s="609" t="s">
        <v>226</v>
      </c>
      <c r="C68" s="607"/>
      <c r="D68" s="618" t="s">
        <v>1004</v>
      </c>
      <c r="E68" s="616">
        <v>40000</v>
      </c>
      <c r="F68" s="617"/>
      <c r="G68" s="618" t="s">
        <v>1004</v>
      </c>
      <c r="H68" s="607"/>
      <c r="I68" s="607"/>
      <c r="J68" s="607"/>
      <c r="K68" s="607"/>
    </row>
    <row r="69" spans="1:11" ht="15" thickBot="1" x14ac:dyDescent="0.4">
      <c r="A69" s="74"/>
      <c r="B69" s="609" t="s">
        <v>227</v>
      </c>
      <c r="C69" s="607"/>
      <c r="D69" s="618">
        <v>551320</v>
      </c>
      <c r="E69" s="616">
        <v>2104848</v>
      </c>
      <c r="F69" s="617"/>
      <c r="G69" s="618">
        <v>1188883</v>
      </c>
      <c r="H69" s="607"/>
      <c r="I69" s="607"/>
      <c r="J69" s="607"/>
      <c r="K69" s="607"/>
    </row>
    <row r="72" spans="1:11" ht="15.75" customHeight="1" x14ac:dyDescent="0.35"/>
    <row r="73" spans="1:11" ht="15.75" customHeight="1" x14ac:dyDescent="0.35"/>
    <row r="74" spans="1:11" ht="32.25" customHeight="1" x14ac:dyDescent="0.35"/>
    <row r="77" spans="1:11" ht="16.5" customHeight="1" x14ac:dyDescent="0.35"/>
  </sheetData>
  <mergeCells count="85">
    <mergeCell ref="E69:F69"/>
    <mergeCell ref="E67:F67"/>
    <mergeCell ref="E68:F68"/>
    <mergeCell ref="H65:H66"/>
    <mergeCell ref="I65:I66"/>
    <mergeCell ref="J65:J66"/>
    <mergeCell ref="K65:K66"/>
    <mergeCell ref="E66:F66"/>
    <mergeCell ref="A7:A8"/>
    <mergeCell ref="B7:B8"/>
    <mergeCell ref="C7:C8"/>
    <mergeCell ref="D7:G7"/>
    <mergeCell ref="E11:F11"/>
    <mergeCell ref="E13:F13"/>
    <mergeCell ref="E10:F10"/>
    <mergeCell ref="E12:F12"/>
    <mergeCell ref="A65:A66"/>
    <mergeCell ref="B65:B66"/>
    <mergeCell ref="C65:C66"/>
    <mergeCell ref="D65:G65"/>
    <mergeCell ref="E51:F51"/>
    <mergeCell ref="I4:K4"/>
    <mergeCell ref="H7:H8"/>
    <mergeCell ref="E8:F8"/>
    <mergeCell ref="C5:E5"/>
    <mergeCell ref="C6:E6"/>
    <mergeCell ref="F5:G5"/>
    <mergeCell ref="F6:G6"/>
    <mergeCell ref="I5:K5"/>
    <mergeCell ref="I6:K6"/>
    <mergeCell ref="I7:I8"/>
    <mergeCell ref="J7:J8"/>
    <mergeCell ref="F4:G4"/>
    <mergeCell ref="K7:K8"/>
    <mergeCell ref="C4:E4"/>
    <mergeCell ref="C1:E1"/>
    <mergeCell ref="F1:G1"/>
    <mergeCell ref="B2:K2"/>
    <mergeCell ref="C3:E3"/>
    <mergeCell ref="F3:G3"/>
    <mergeCell ref="I3:K3"/>
    <mergeCell ref="I1:K1"/>
    <mergeCell ref="E63:F63"/>
    <mergeCell ref="E56:F56"/>
    <mergeCell ref="E58:F58"/>
    <mergeCell ref="E59:F59"/>
    <mergeCell ref="E60:F60"/>
    <mergeCell ref="E61:F61"/>
    <mergeCell ref="E62:F62"/>
    <mergeCell ref="E17:F17"/>
    <mergeCell ref="E25:F25"/>
    <mergeCell ref="E26:F26"/>
    <mergeCell ref="E27:F27"/>
    <mergeCell ref="E30:F30"/>
    <mergeCell ref="E41:F41"/>
    <mergeCell ref="E42:F42"/>
    <mergeCell ref="E43:F43"/>
    <mergeCell ref="E44:F44"/>
    <mergeCell ref="E28:F28"/>
    <mergeCell ref="E33:F33"/>
    <mergeCell ref="E31:F31"/>
    <mergeCell ref="E64:F64"/>
    <mergeCell ref="E14:F14"/>
    <mergeCell ref="E21:F21"/>
    <mergeCell ref="E22:F22"/>
    <mergeCell ref="E23:F23"/>
    <mergeCell ref="E24:F24"/>
    <mergeCell ref="E18:F18"/>
    <mergeCell ref="E20:F20"/>
    <mergeCell ref="E34:F34"/>
    <mergeCell ref="E37:F37"/>
    <mergeCell ref="E38:F38"/>
    <mergeCell ref="E39:F39"/>
    <mergeCell ref="E40:F40"/>
    <mergeCell ref="E35:F35"/>
    <mergeCell ref="E45:F45"/>
    <mergeCell ref="E46:F46"/>
    <mergeCell ref="E53:F53"/>
    <mergeCell ref="E54:F54"/>
    <mergeCell ref="E55:F55"/>
    <mergeCell ref="E47:F47"/>
    <mergeCell ref="E48:F48"/>
    <mergeCell ref="E49:F49"/>
    <mergeCell ref="E50:F50"/>
    <mergeCell ref="E52:F52"/>
  </mergeCells>
  <pageMargins left="0.7" right="0.7" top="0.75" bottom="0.75" header="0.3" footer="0.3"/>
  <pageSetup orientation="portrait" horizontalDpi="300" verticalDpi="300" r:id="rId1"/>
  <ignoredErrors>
    <ignoredError sqref="F69 F68" formulaRange="1"/>
    <ignoredError sqref="D66:G66 D8:G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zoomScale="40" zoomScaleNormal="40" workbookViewId="0">
      <pane ySplit="1" topLeftCell="A14" activePane="bottomLeft" state="frozen"/>
      <selection activeCell="E19" sqref="E19:F19"/>
      <selection pane="bottomLeft" activeCell="I17" sqref="I17"/>
    </sheetView>
  </sheetViews>
  <sheetFormatPr defaultColWidth="9.1796875" defaultRowHeight="14.5" x14ac:dyDescent="0.35"/>
  <cols>
    <col min="1" max="1" width="9.1796875" style="49"/>
    <col min="2" max="2" width="37.453125" style="82" customWidth="1"/>
    <col min="3" max="4" width="8.6328125" style="49" customWidth="1"/>
    <col min="5" max="6" width="4.6328125" style="49" customWidth="1"/>
    <col min="7" max="7" width="8.6328125" style="49" customWidth="1"/>
    <col min="8" max="8" width="9.1796875" style="49" customWidth="1"/>
    <col min="9" max="9" width="14.36328125" style="49" bestFit="1" customWidth="1"/>
    <col min="10" max="10" width="37.1796875" style="49" customWidth="1"/>
    <col min="11" max="11" width="9.1796875" style="49"/>
  </cols>
  <sheetData>
    <row r="1" spans="1:26" ht="40.25" customHeight="1" thickBot="1" x14ac:dyDescent="0.4">
      <c r="A1" s="154" t="s">
        <v>18</v>
      </c>
      <c r="B1" s="153" t="s">
        <v>101</v>
      </c>
      <c r="C1" s="381" t="s">
        <v>955</v>
      </c>
      <c r="D1" s="382"/>
      <c r="E1" s="383"/>
      <c r="F1" s="381" t="s">
        <v>956</v>
      </c>
      <c r="G1" s="383"/>
      <c r="H1" s="182" t="s">
        <v>967</v>
      </c>
      <c r="I1" s="428" t="s">
        <v>19</v>
      </c>
      <c r="J1" s="429"/>
      <c r="K1" s="430"/>
    </row>
    <row r="2" spans="1:26" ht="26.5" thickBot="1" x14ac:dyDescent="0.4">
      <c r="A2" s="152"/>
      <c r="B2" s="151" t="s">
        <v>229</v>
      </c>
      <c r="C2" s="431"/>
      <c r="D2" s="431"/>
      <c r="E2" s="431"/>
      <c r="F2" s="432"/>
      <c r="G2" s="432"/>
      <c r="H2" s="150"/>
      <c r="I2" s="431"/>
      <c r="J2" s="431"/>
      <c r="K2" s="433"/>
    </row>
    <row r="3" spans="1:26" s="31" customFormat="1" ht="27" thickBot="1" x14ac:dyDescent="0.4">
      <c r="A3" s="264"/>
      <c r="B3" s="224" t="s">
        <v>979</v>
      </c>
      <c r="C3" s="340" t="s">
        <v>976</v>
      </c>
      <c r="D3" s="340"/>
      <c r="E3" s="340"/>
      <c r="F3" s="340" t="s">
        <v>978</v>
      </c>
      <c r="G3" s="340"/>
      <c r="H3" s="248" t="s">
        <v>977</v>
      </c>
      <c r="I3" s="265"/>
      <c r="J3" s="265"/>
      <c r="K3" s="266"/>
    </row>
    <row r="4" spans="1:26" s="31" customFormat="1" ht="27" thickBot="1" x14ac:dyDescent="0.4">
      <c r="A4" s="264"/>
      <c r="B4" s="224" t="s">
        <v>982</v>
      </c>
      <c r="C4" s="340" t="s">
        <v>968</v>
      </c>
      <c r="D4" s="340"/>
      <c r="E4" s="340"/>
      <c r="F4" s="341">
        <v>0.5</v>
      </c>
      <c r="G4" s="341"/>
      <c r="H4" s="249">
        <v>1</v>
      </c>
      <c r="I4" s="265"/>
      <c r="J4" s="265"/>
      <c r="K4" s="266"/>
    </row>
    <row r="5" spans="1:26" s="31" customFormat="1" ht="27" thickBot="1" x14ac:dyDescent="0.4">
      <c r="A5" s="264"/>
      <c r="B5" s="224" t="s">
        <v>983</v>
      </c>
      <c r="C5" s="340" t="s">
        <v>969</v>
      </c>
      <c r="D5" s="340"/>
      <c r="E5" s="340"/>
      <c r="F5" s="340">
        <v>206</v>
      </c>
      <c r="G5" s="340"/>
      <c r="H5" s="248">
        <v>144</v>
      </c>
      <c r="I5" s="265"/>
      <c r="J5" s="265"/>
      <c r="K5" s="266"/>
    </row>
    <row r="6" spans="1:26" s="31" customFormat="1" ht="27" thickBot="1" x14ac:dyDescent="0.4">
      <c r="A6" s="264"/>
      <c r="B6" s="224" t="s">
        <v>984</v>
      </c>
      <c r="C6" s="340" t="s">
        <v>970</v>
      </c>
      <c r="D6" s="340"/>
      <c r="E6" s="340"/>
      <c r="F6" s="340" t="s">
        <v>971</v>
      </c>
      <c r="G6" s="340"/>
      <c r="H6" s="248" t="s">
        <v>972</v>
      </c>
      <c r="I6" s="265"/>
      <c r="J6" s="265"/>
      <c r="K6" s="266"/>
    </row>
    <row r="7" spans="1:26" ht="15" customHeight="1" thickBot="1" x14ac:dyDescent="0.4">
      <c r="A7" s="135"/>
      <c r="B7" s="149" t="s">
        <v>777</v>
      </c>
      <c r="C7" s="343" t="s">
        <v>778</v>
      </c>
      <c r="D7" s="344"/>
      <c r="E7" s="345"/>
      <c r="F7" s="343">
        <v>0.5</v>
      </c>
      <c r="G7" s="345"/>
      <c r="H7" s="216">
        <v>0.56000000000000005</v>
      </c>
      <c r="I7" s="346"/>
      <c r="J7" s="347"/>
      <c r="K7" s="348"/>
    </row>
    <row r="8" spans="1:26" ht="15" thickBot="1" x14ac:dyDescent="0.4">
      <c r="A8" s="135"/>
      <c r="B8" s="415" t="s">
        <v>779</v>
      </c>
      <c r="C8" s="416"/>
      <c r="D8" s="416"/>
      <c r="E8" s="416"/>
      <c r="F8" s="416"/>
      <c r="G8" s="416"/>
      <c r="H8" s="416"/>
      <c r="I8" s="416"/>
      <c r="J8" s="416"/>
      <c r="K8" s="417"/>
    </row>
    <row r="9" spans="1:26" ht="26.5" thickBot="1" x14ac:dyDescent="0.4">
      <c r="A9" s="135"/>
      <c r="B9" s="148" t="s">
        <v>775</v>
      </c>
      <c r="C9" s="343" t="s">
        <v>776</v>
      </c>
      <c r="D9" s="344"/>
      <c r="E9" s="345"/>
      <c r="F9" s="343">
        <v>0.47</v>
      </c>
      <c r="G9" s="345"/>
      <c r="H9" s="217">
        <v>0.49</v>
      </c>
      <c r="I9" s="412"/>
      <c r="J9" s="413"/>
      <c r="K9" s="414"/>
    </row>
    <row r="10" spans="1:26" ht="26.5" thickBot="1" x14ac:dyDescent="0.4">
      <c r="A10" s="135"/>
      <c r="B10" s="147" t="s">
        <v>21</v>
      </c>
      <c r="C10" s="343" t="s">
        <v>13</v>
      </c>
      <c r="D10" s="344"/>
      <c r="E10" s="345"/>
      <c r="F10" s="343">
        <v>0.5</v>
      </c>
      <c r="G10" s="345"/>
      <c r="H10" s="217">
        <v>0.53</v>
      </c>
      <c r="I10" s="420"/>
      <c r="J10" s="421"/>
      <c r="K10" s="422"/>
    </row>
    <row r="11" spans="1:26" ht="26.5" thickBot="1" x14ac:dyDescent="0.4">
      <c r="A11" s="135"/>
      <c r="B11" s="146" t="s">
        <v>774</v>
      </c>
      <c r="C11" s="343" t="s">
        <v>11</v>
      </c>
      <c r="D11" s="344"/>
      <c r="E11" s="345"/>
      <c r="F11" s="343">
        <v>0.61</v>
      </c>
      <c r="G11" s="345"/>
      <c r="H11" s="217">
        <v>0.68</v>
      </c>
      <c r="I11" s="420"/>
      <c r="J11" s="421"/>
      <c r="K11" s="422"/>
    </row>
    <row r="12" spans="1:26" ht="15" thickBot="1" x14ac:dyDescent="0.4">
      <c r="A12" s="402" t="s">
        <v>37</v>
      </c>
      <c r="B12" s="418" t="s">
        <v>30</v>
      </c>
      <c r="C12" s="418" t="s">
        <v>31</v>
      </c>
      <c r="D12" s="424" t="s">
        <v>32</v>
      </c>
      <c r="E12" s="425"/>
      <c r="F12" s="425"/>
      <c r="G12" s="426"/>
      <c r="H12" s="418" t="s">
        <v>33</v>
      </c>
      <c r="I12" s="418" t="s">
        <v>34</v>
      </c>
      <c r="J12" s="418" t="s">
        <v>35</v>
      </c>
      <c r="K12" s="418" t="s">
        <v>0</v>
      </c>
    </row>
    <row r="13" spans="1:26" ht="15" thickBot="1" x14ac:dyDescent="0.4">
      <c r="A13" s="403"/>
      <c r="B13" s="419"/>
      <c r="C13" s="419"/>
      <c r="D13" s="211" t="s">
        <v>952</v>
      </c>
      <c r="E13" s="427" t="s">
        <v>953</v>
      </c>
      <c r="F13" s="426"/>
      <c r="G13" s="211" t="s">
        <v>954</v>
      </c>
      <c r="H13" s="419"/>
      <c r="I13" s="419"/>
      <c r="J13" s="419"/>
      <c r="K13" s="419"/>
    </row>
    <row r="14" spans="1:26" ht="39.5" thickBot="1" x14ac:dyDescent="0.4">
      <c r="A14" s="145"/>
      <c r="B14" s="144" t="s">
        <v>231</v>
      </c>
      <c r="C14" s="143"/>
      <c r="D14" s="142"/>
      <c r="E14" s="142"/>
      <c r="F14" s="142"/>
      <c r="G14" s="142"/>
      <c r="H14" s="142"/>
      <c r="I14" s="142"/>
      <c r="J14" s="142"/>
      <c r="K14" s="140"/>
    </row>
    <row r="15" spans="1:26" s="270" customFormat="1" ht="26.5" thickBot="1" x14ac:dyDescent="0.4">
      <c r="A15" s="267"/>
      <c r="B15" s="305" t="s">
        <v>1118</v>
      </c>
      <c r="C15" s="310">
        <v>2022</v>
      </c>
      <c r="D15" s="579">
        <f>2932.65+1173.06</f>
        <v>4105.71</v>
      </c>
      <c r="E15" s="580">
        <v>0</v>
      </c>
      <c r="F15" s="620"/>
      <c r="G15" s="579">
        <v>0</v>
      </c>
      <c r="H15" s="310"/>
      <c r="I15" s="309" t="s">
        <v>1119</v>
      </c>
      <c r="J15" s="305" t="s">
        <v>1120</v>
      </c>
      <c r="K15" s="310"/>
      <c r="L15" s="268"/>
      <c r="M15" s="269"/>
      <c r="N15" s="269"/>
      <c r="O15" s="269"/>
      <c r="P15" s="269"/>
      <c r="Q15" s="269"/>
      <c r="R15" s="269"/>
      <c r="S15" s="269"/>
      <c r="T15" s="269"/>
      <c r="U15" s="269"/>
      <c r="V15" s="269"/>
      <c r="W15" s="269"/>
      <c r="X15" s="269"/>
      <c r="Y15" s="269"/>
      <c r="Z15" s="269"/>
    </row>
    <row r="16" spans="1:26" ht="39.5" thickBot="1" x14ac:dyDescent="0.4">
      <c r="A16" s="74"/>
      <c r="B16" s="624" t="s">
        <v>1121</v>
      </c>
      <c r="C16" s="310" t="s">
        <v>2</v>
      </c>
      <c r="D16" s="579"/>
      <c r="E16" s="580">
        <v>0</v>
      </c>
      <c r="F16" s="620"/>
      <c r="G16" s="579"/>
      <c r="H16" s="624"/>
      <c r="I16" s="624" t="s">
        <v>134</v>
      </c>
      <c r="J16" s="624" t="s">
        <v>1122</v>
      </c>
      <c r="K16" s="624"/>
    </row>
    <row r="17" spans="1:11" ht="39.5" thickBot="1" x14ac:dyDescent="0.4">
      <c r="A17" s="74"/>
      <c r="B17" s="625" t="s">
        <v>233</v>
      </c>
      <c r="C17" s="310">
        <v>2021</v>
      </c>
      <c r="D17" s="579">
        <v>2932.6500000000005</v>
      </c>
      <c r="E17" s="580">
        <v>0</v>
      </c>
      <c r="F17" s="620"/>
      <c r="G17" s="579">
        <v>0</v>
      </c>
      <c r="H17" s="624"/>
      <c r="I17" s="624" t="s">
        <v>234</v>
      </c>
      <c r="J17" s="624" t="s">
        <v>235</v>
      </c>
      <c r="K17" s="624"/>
    </row>
    <row r="18" spans="1:11" ht="39.5" thickBot="1" x14ac:dyDescent="0.4">
      <c r="A18" s="74"/>
      <c r="B18" s="508" t="s">
        <v>236</v>
      </c>
      <c r="C18" s="310">
        <v>2021</v>
      </c>
      <c r="D18" s="579">
        <v>0</v>
      </c>
      <c r="E18" s="580">
        <v>0</v>
      </c>
      <c r="F18" s="620"/>
      <c r="G18" s="579">
        <v>0</v>
      </c>
      <c r="H18" s="624"/>
      <c r="I18" s="624" t="s">
        <v>237</v>
      </c>
      <c r="J18" s="624" t="s">
        <v>238</v>
      </c>
      <c r="K18" s="624"/>
    </row>
    <row r="19" spans="1:11" ht="26.5" thickBot="1" x14ac:dyDescent="0.4">
      <c r="A19" s="74"/>
      <c r="B19" s="625" t="s">
        <v>772</v>
      </c>
      <c r="C19" s="310">
        <v>2022</v>
      </c>
      <c r="D19" s="579">
        <f>1173.06+1173.06</f>
        <v>2346.12</v>
      </c>
      <c r="E19" s="580">
        <v>0</v>
      </c>
      <c r="F19" s="620"/>
      <c r="G19" s="579">
        <v>0</v>
      </c>
      <c r="H19" s="624"/>
      <c r="I19" s="624" t="s">
        <v>464</v>
      </c>
      <c r="J19" s="624" t="s">
        <v>773</v>
      </c>
      <c r="K19" s="624"/>
    </row>
    <row r="20" spans="1:11" ht="26.5" thickBot="1" x14ac:dyDescent="0.4">
      <c r="A20" s="141"/>
      <c r="B20" s="626" t="s">
        <v>239</v>
      </c>
      <c r="C20" s="310">
        <v>2023</v>
      </c>
      <c r="D20" s="579">
        <v>6600</v>
      </c>
      <c r="E20" s="580">
        <f>3300+10000</f>
        <v>13300</v>
      </c>
      <c r="F20" s="620"/>
      <c r="G20" s="579">
        <v>10000</v>
      </c>
      <c r="H20" s="265"/>
      <c r="I20" s="265"/>
      <c r="J20" s="265"/>
      <c r="K20" s="266"/>
    </row>
    <row r="21" spans="1:11" ht="26.5" thickBot="1" x14ac:dyDescent="0.4">
      <c r="A21" s="74"/>
      <c r="B21" s="139" t="s">
        <v>240</v>
      </c>
      <c r="C21" s="259"/>
      <c r="D21" s="263"/>
      <c r="E21" s="263"/>
      <c r="F21" s="263"/>
      <c r="G21" s="263"/>
      <c r="H21" s="139"/>
      <c r="I21" s="139" t="s">
        <v>241</v>
      </c>
      <c r="J21" s="139" t="s">
        <v>242</v>
      </c>
      <c r="K21" s="139"/>
    </row>
    <row r="22" spans="1:11" ht="52.5" thickBot="1" x14ac:dyDescent="0.4">
      <c r="A22" s="74"/>
      <c r="B22" s="139" t="s">
        <v>816</v>
      </c>
      <c r="C22" s="257">
        <v>2022</v>
      </c>
      <c r="D22" s="271">
        <v>2346.12</v>
      </c>
      <c r="E22" s="423">
        <v>2346.12</v>
      </c>
      <c r="F22" s="621"/>
      <c r="G22" s="271">
        <v>0</v>
      </c>
      <c r="H22" s="139"/>
      <c r="I22" s="139"/>
      <c r="J22" s="139"/>
      <c r="K22" s="139"/>
    </row>
    <row r="23" spans="1:11" ht="39.5" thickBot="1" x14ac:dyDescent="0.4">
      <c r="A23" s="74"/>
      <c r="B23" s="139" t="s">
        <v>932</v>
      </c>
      <c r="C23" s="257">
        <v>2022</v>
      </c>
      <c r="D23" s="271">
        <v>21115.08</v>
      </c>
      <c r="E23" s="423">
        <v>21115.08</v>
      </c>
      <c r="F23" s="621"/>
      <c r="G23" s="271">
        <v>21115.08</v>
      </c>
      <c r="H23" s="139"/>
      <c r="I23" s="139" t="s">
        <v>243</v>
      </c>
      <c r="J23" s="139" t="s">
        <v>244</v>
      </c>
      <c r="K23" s="139"/>
    </row>
    <row r="24" spans="1:11" ht="15" thickBot="1" x14ac:dyDescent="0.4">
      <c r="A24" s="74"/>
      <c r="B24" s="606" t="s">
        <v>245</v>
      </c>
      <c r="C24" s="607"/>
      <c r="D24" s="612">
        <f>SUM(D15:D20,D22:D23)</f>
        <v>39445.68</v>
      </c>
      <c r="E24" s="613">
        <f>SUM(E15:E20,E22:E23)</f>
        <v>36761.199999999997</v>
      </c>
      <c r="F24" s="614"/>
      <c r="G24" s="612">
        <f>SUM(G15:G20,G22:G23)</f>
        <v>31115.08</v>
      </c>
      <c r="H24" s="607"/>
      <c r="I24" s="607"/>
      <c r="J24" s="607"/>
      <c r="K24" s="607"/>
    </row>
    <row r="25" spans="1:11" ht="15" thickBot="1" x14ac:dyDescent="0.4">
      <c r="A25" s="74"/>
      <c r="B25" s="609" t="s">
        <v>226</v>
      </c>
      <c r="C25" s="607"/>
      <c r="D25" s="612">
        <v>0</v>
      </c>
      <c r="E25" s="613">
        <v>0</v>
      </c>
      <c r="F25" s="614"/>
      <c r="G25" s="612">
        <v>0</v>
      </c>
      <c r="H25" s="607"/>
      <c r="I25" s="607"/>
      <c r="J25" s="607"/>
      <c r="K25" s="607"/>
    </row>
    <row r="26" spans="1:11" ht="15" thickBot="1" x14ac:dyDescent="0.4">
      <c r="A26" s="74"/>
      <c r="B26" s="609" t="s">
        <v>227</v>
      </c>
      <c r="C26" s="607"/>
      <c r="D26" s="612">
        <v>39445.68</v>
      </c>
      <c r="E26" s="613">
        <v>36761.199999999997</v>
      </c>
      <c r="F26" s="614"/>
      <c r="G26" s="612">
        <v>31115.08</v>
      </c>
      <c r="H26" s="607"/>
      <c r="I26" s="607"/>
      <c r="J26" s="607"/>
      <c r="K26" s="607"/>
    </row>
  </sheetData>
  <mergeCells count="47">
    <mergeCell ref="I7:K7"/>
    <mergeCell ref="I11:K11"/>
    <mergeCell ref="C7:E7"/>
    <mergeCell ref="F7:G7"/>
    <mergeCell ref="F11:G11"/>
    <mergeCell ref="C1:E1"/>
    <mergeCell ref="F1:G1"/>
    <mergeCell ref="I1:K1"/>
    <mergeCell ref="C2:E2"/>
    <mergeCell ref="F2:G2"/>
    <mergeCell ref="I2:K2"/>
    <mergeCell ref="A12:A13"/>
    <mergeCell ref="B12:B13"/>
    <mergeCell ref="C12:C13"/>
    <mergeCell ref="D12:G12"/>
    <mergeCell ref="E18:F18"/>
    <mergeCell ref="E17:F17"/>
    <mergeCell ref="E15:F15"/>
    <mergeCell ref="E16:F16"/>
    <mergeCell ref="E13:F13"/>
    <mergeCell ref="E24:F24"/>
    <mergeCell ref="E25:F25"/>
    <mergeCell ref="E26:F26"/>
    <mergeCell ref="E23:F23"/>
    <mergeCell ref="E22:F22"/>
    <mergeCell ref="I9:K9"/>
    <mergeCell ref="C10:E10"/>
    <mergeCell ref="F10:G10"/>
    <mergeCell ref="B8:K8"/>
    <mergeCell ref="J12:J13"/>
    <mergeCell ref="K12:K13"/>
    <mergeCell ref="H12:H13"/>
    <mergeCell ref="I12:I13"/>
    <mergeCell ref="C11:E11"/>
    <mergeCell ref="I10:K10"/>
    <mergeCell ref="C9:E9"/>
    <mergeCell ref="F9:G9"/>
    <mergeCell ref="C3:E3"/>
    <mergeCell ref="F3:G3"/>
    <mergeCell ref="C4:E4"/>
    <mergeCell ref="F4:G4"/>
    <mergeCell ref="E19:F19"/>
    <mergeCell ref="C5:E5"/>
    <mergeCell ref="F5:G5"/>
    <mergeCell ref="C6:E6"/>
    <mergeCell ref="F6:G6"/>
    <mergeCell ref="E20:F20"/>
  </mergeCells>
  <pageMargins left="0.7" right="0.7" top="0.75" bottom="0.75" header="0.3" footer="0.3"/>
  <pageSetup orientation="portrait" horizontalDpi="300" verticalDpi="300" r:id="rId1"/>
  <ignoredErrors>
    <ignoredError sqref="C7 C9:E11 D13:G1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zoomScale="50" zoomScaleNormal="50" workbookViewId="0">
      <pane ySplit="1" topLeftCell="A14" activePane="bottomLeft" state="frozen"/>
      <selection activeCell="E19" sqref="E19:F19"/>
      <selection pane="bottomLeft" activeCell="Q21" sqref="Q21"/>
    </sheetView>
  </sheetViews>
  <sheetFormatPr defaultColWidth="9.1796875" defaultRowHeight="14.5" x14ac:dyDescent="0.35"/>
  <cols>
    <col min="1" max="1" width="6.1796875" style="32" bestFit="1" customWidth="1"/>
    <col min="2" max="2" width="37.453125" style="32" customWidth="1"/>
    <col min="3" max="4" width="8.6328125" style="32" customWidth="1"/>
    <col min="5" max="6" width="4.6328125" style="32" customWidth="1"/>
    <col min="7" max="7" width="8.6328125" style="32" customWidth="1"/>
    <col min="8" max="8" width="6.6328125" style="32" bestFit="1" customWidth="1"/>
    <col min="9" max="9" width="11.36328125" style="32" bestFit="1" customWidth="1"/>
    <col min="10" max="10" width="12.1796875" style="32" bestFit="1" customWidth="1"/>
    <col min="11" max="11" width="8.453125" style="32" bestFit="1" customWidth="1"/>
  </cols>
  <sheetData>
    <row r="1" spans="1:11" ht="39.75" customHeight="1" thickBot="1" x14ac:dyDescent="0.4">
      <c r="A1" s="73" t="s">
        <v>37</v>
      </c>
      <c r="B1" s="73" t="s">
        <v>101</v>
      </c>
      <c r="C1" s="441" t="s">
        <v>955</v>
      </c>
      <c r="D1" s="441"/>
      <c r="E1" s="441" t="s">
        <v>956</v>
      </c>
      <c r="F1" s="441"/>
      <c r="G1" s="441" t="s">
        <v>967</v>
      </c>
      <c r="H1" s="441"/>
      <c r="I1" s="441" t="s">
        <v>19</v>
      </c>
      <c r="J1" s="441"/>
      <c r="K1" s="441"/>
    </row>
    <row r="2" spans="1:11" ht="39" x14ac:dyDescent="0.35">
      <c r="A2" s="213"/>
      <c r="B2" s="196" t="s">
        <v>780</v>
      </c>
      <c r="C2" s="434"/>
      <c r="D2" s="435"/>
      <c r="E2" s="434"/>
      <c r="F2" s="435"/>
      <c r="G2" s="434"/>
      <c r="H2" s="435"/>
      <c r="I2" s="434"/>
      <c r="J2" s="442"/>
      <c r="K2" s="443"/>
    </row>
    <row r="3" spans="1:11" ht="26" x14ac:dyDescent="0.35">
      <c r="A3" s="115"/>
      <c r="B3" s="156" t="s">
        <v>775</v>
      </c>
      <c r="C3" s="439" t="s">
        <v>781</v>
      </c>
      <c r="D3" s="440"/>
      <c r="E3" s="444">
        <v>0.47</v>
      </c>
      <c r="F3" s="445"/>
      <c r="G3" s="444">
        <v>0.49</v>
      </c>
      <c r="H3" s="445"/>
      <c r="I3" s="436"/>
      <c r="J3" s="437"/>
      <c r="K3" s="438"/>
    </row>
    <row r="4" spans="1:11" ht="26" x14ac:dyDescent="0.35">
      <c r="A4" s="115"/>
      <c r="B4" s="155" t="s">
        <v>23</v>
      </c>
      <c r="C4" s="439" t="s">
        <v>12</v>
      </c>
      <c r="D4" s="440"/>
      <c r="E4" s="444">
        <v>0.62</v>
      </c>
      <c r="F4" s="445"/>
      <c r="G4" s="444">
        <v>0.65</v>
      </c>
      <c r="H4" s="445"/>
      <c r="I4" s="436"/>
      <c r="J4" s="437"/>
      <c r="K4" s="438"/>
    </row>
    <row r="5" spans="1:11" ht="26" x14ac:dyDescent="0.35">
      <c r="A5" s="115"/>
      <c r="B5" s="155" t="s">
        <v>774</v>
      </c>
      <c r="C5" s="439" t="s">
        <v>11</v>
      </c>
      <c r="D5" s="440"/>
      <c r="E5" s="444">
        <v>0.61</v>
      </c>
      <c r="F5" s="445"/>
      <c r="G5" s="444">
        <v>0.68</v>
      </c>
      <c r="H5" s="445"/>
      <c r="I5" s="436"/>
      <c r="J5" s="437"/>
      <c r="K5" s="438"/>
    </row>
    <row r="6" spans="1:11" ht="26" x14ac:dyDescent="0.35">
      <c r="A6" s="115"/>
      <c r="B6" s="155" t="s">
        <v>782</v>
      </c>
      <c r="C6" s="439" t="s">
        <v>10</v>
      </c>
      <c r="D6" s="440"/>
      <c r="E6" s="444">
        <v>0.48</v>
      </c>
      <c r="F6" s="445"/>
      <c r="G6" s="444">
        <v>0.57999999999999996</v>
      </c>
      <c r="H6" s="445"/>
      <c r="I6" s="436"/>
      <c r="J6" s="437"/>
      <c r="K6" s="438"/>
    </row>
    <row r="7" spans="1:11" ht="52" x14ac:dyDescent="0.35">
      <c r="A7" s="113" t="s">
        <v>37</v>
      </c>
      <c r="B7" s="104" t="s">
        <v>30</v>
      </c>
      <c r="C7" s="104" t="s">
        <v>31</v>
      </c>
      <c r="D7" s="446" t="s">
        <v>32</v>
      </c>
      <c r="E7" s="447"/>
      <c r="F7" s="447"/>
      <c r="G7" s="448"/>
      <c r="H7" s="104" t="s">
        <v>33</v>
      </c>
      <c r="I7" s="104" t="s">
        <v>34</v>
      </c>
      <c r="J7" s="104" t="s">
        <v>35</v>
      </c>
      <c r="K7" s="114" t="s">
        <v>247</v>
      </c>
    </row>
    <row r="8" spans="1:11" ht="19.5" customHeight="1" x14ac:dyDescent="0.35">
      <c r="A8" s="113"/>
      <c r="B8" s="104"/>
      <c r="C8" s="104"/>
      <c r="D8" s="212" t="s">
        <v>952</v>
      </c>
      <c r="E8" s="453" t="s">
        <v>953</v>
      </c>
      <c r="F8" s="448"/>
      <c r="G8" s="212" t="s">
        <v>954</v>
      </c>
      <c r="H8" s="104"/>
      <c r="I8" s="104"/>
      <c r="J8" s="104"/>
      <c r="K8" s="114"/>
    </row>
    <row r="9" spans="1:11" ht="15" thickBot="1" x14ac:dyDescent="0.4">
      <c r="A9" s="117"/>
      <c r="B9" s="178" t="s">
        <v>248</v>
      </c>
      <c r="C9" s="109"/>
      <c r="D9" s="109"/>
      <c r="E9" s="455"/>
      <c r="F9" s="456"/>
      <c r="G9" s="109"/>
      <c r="H9" s="109"/>
      <c r="I9" s="109"/>
      <c r="J9" s="109"/>
      <c r="K9" s="118"/>
    </row>
    <row r="10" spans="1:11" ht="84.75" customHeight="1" thickBot="1" x14ac:dyDescent="0.4">
      <c r="A10" s="119"/>
      <c r="B10" s="110" t="s">
        <v>249</v>
      </c>
      <c r="C10" s="273">
        <v>2021</v>
      </c>
      <c r="D10" s="274">
        <f t="shared" ref="D10:D11" si="0">2932.65/2</f>
        <v>1466.325</v>
      </c>
      <c r="E10" s="451">
        <v>0</v>
      </c>
      <c r="F10" s="627"/>
      <c r="G10" s="274">
        <v>0</v>
      </c>
      <c r="H10" s="110"/>
      <c r="I10" s="110" t="s">
        <v>53</v>
      </c>
      <c r="J10" s="110" t="s">
        <v>250</v>
      </c>
      <c r="K10" s="120"/>
    </row>
    <row r="11" spans="1:11" ht="78.5" thickBot="1" x14ac:dyDescent="0.4">
      <c r="A11" s="119"/>
      <c r="B11" s="110" t="s">
        <v>251</v>
      </c>
      <c r="C11" s="275">
        <v>2021</v>
      </c>
      <c r="D11" s="276">
        <f t="shared" si="0"/>
        <v>1466.325</v>
      </c>
      <c r="E11" s="449">
        <v>0</v>
      </c>
      <c r="F11" s="628"/>
      <c r="G11" s="276">
        <v>0</v>
      </c>
      <c r="H11" s="110"/>
      <c r="I11" s="110" t="s">
        <v>252</v>
      </c>
      <c r="J11" s="110" t="s">
        <v>253</v>
      </c>
      <c r="K11" s="120"/>
    </row>
    <row r="12" spans="1:11" ht="78.5" thickBot="1" x14ac:dyDescent="0.4">
      <c r="A12" s="119"/>
      <c r="B12" s="110" t="s">
        <v>1123</v>
      </c>
      <c r="C12" s="275">
        <v>2022</v>
      </c>
      <c r="D12" s="276">
        <v>7038.36</v>
      </c>
      <c r="E12" s="449">
        <v>0</v>
      </c>
      <c r="F12" s="628"/>
      <c r="G12" s="276">
        <v>0</v>
      </c>
      <c r="H12" s="110"/>
      <c r="I12" s="110" t="s">
        <v>1124</v>
      </c>
      <c r="J12" s="110" t="s">
        <v>1125</v>
      </c>
      <c r="K12" s="120"/>
    </row>
    <row r="13" spans="1:11" ht="52.5" thickBot="1" x14ac:dyDescent="0.4">
      <c r="A13" s="119"/>
      <c r="B13" s="110" t="s">
        <v>254</v>
      </c>
      <c r="C13" s="275">
        <v>2021</v>
      </c>
      <c r="D13" s="276">
        <v>2500</v>
      </c>
      <c r="E13" s="449">
        <v>2500</v>
      </c>
      <c r="F13" s="628"/>
      <c r="G13" s="276">
        <v>2500</v>
      </c>
      <c r="H13" s="110"/>
      <c r="I13" s="110" t="s">
        <v>1126</v>
      </c>
      <c r="J13" s="110" t="s">
        <v>1127</v>
      </c>
      <c r="K13" s="120"/>
    </row>
    <row r="14" spans="1:11" ht="39.5" thickBot="1" x14ac:dyDescent="0.4">
      <c r="A14" s="119"/>
      <c r="B14" s="110" t="s">
        <v>255</v>
      </c>
      <c r="C14" s="275" t="s">
        <v>2</v>
      </c>
      <c r="D14" s="276">
        <f t="shared" ref="D14:E14" si="1">10000+5000+2450</f>
        <v>17450</v>
      </c>
      <c r="E14" s="449">
        <f t="shared" si="1"/>
        <v>17450</v>
      </c>
      <c r="F14" s="628"/>
      <c r="G14" s="276">
        <f>10000+5000+2450</f>
        <v>17450</v>
      </c>
      <c r="H14" s="110"/>
      <c r="I14" s="110" t="s">
        <v>256</v>
      </c>
      <c r="J14" s="110" t="s">
        <v>257</v>
      </c>
      <c r="K14" s="120"/>
    </row>
    <row r="15" spans="1:11" ht="26.5" thickBot="1" x14ac:dyDescent="0.4">
      <c r="A15" s="119"/>
      <c r="B15" s="110" t="s">
        <v>258</v>
      </c>
      <c r="C15" s="275">
        <v>2022</v>
      </c>
      <c r="D15" s="276">
        <v>0</v>
      </c>
      <c r="E15" s="449">
        <v>0</v>
      </c>
      <c r="F15" s="628"/>
      <c r="G15" s="276">
        <v>0</v>
      </c>
      <c r="H15" s="110"/>
      <c r="I15" s="110" t="s">
        <v>256</v>
      </c>
      <c r="J15" s="110" t="s">
        <v>259</v>
      </c>
      <c r="K15" s="120"/>
    </row>
    <row r="16" spans="1:11" ht="26.5" thickBot="1" x14ac:dyDescent="0.4">
      <c r="A16" s="119"/>
      <c r="B16" s="108" t="s">
        <v>260</v>
      </c>
      <c r="C16" s="277"/>
      <c r="D16" s="278"/>
      <c r="E16" s="454"/>
      <c r="F16" s="452"/>
      <c r="G16" s="278"/>
      <c r="H16" s="109"/>
      <c r="I16" s="109"/>
      <c r="J16" s="109"/>
      <c r="K16" s="118"/>
    </row>
    <row r="17" spans="1:11" ht="65.5" thickBot="1" x14ac:dyDescent="0.4">
      <c r="A17" s="119"/>
      <c r="B17" s="110" t="s">
        <v>465</v>
      </c>
      <c r="C17" s="275">
        <v>2022</v>
      </c>
      <c r="D17" s="276">
        <f t="shared" ref="D17:E17" si="2">10000+5000+4900+3*5000+3*2500+2*2450+3200</f>
        <v>50500</v>
      </c>
      <c r="E17" s="451">
        <f t="shared" si="2"/>
        <v>50500</v>
      </c>
      <c r="F17" s="627"/>
      <c r="G17" s="274">
        <f>10000+5000+4900+3*5000+3*2500+2*2450+3200</f>
        <v>50500</v>
      </c>
      <c r="H17" s="110"/>
      <c r="I17" s="110" t="s">
        <v>39</v>
      </c>
      <c r="J17" s="110" t="s">
        <v>261</v>
      </c>
      <c r="K17" s="120"/>
    </row>
    <row r="18" spans="1:11" ht="65.5" thickBot="1" x14ac:dyDescent="0.4">
      <c r="A18" s="272"/>
      <c r="B18" s="110" t="s">
        <v>1128</v>
      </c>
      <c r="C18" s="275">
        <v>2022</v>
      </c>
      <c r="D18" s="276">
        <v>2450</v>
      </c>
      <c r="E18" s="451">
        <v>0</v>
      </c>
      <c r="F18" s="627"/>
      <c r="G18" s="274">
        <v>0</v>
      </c>
      <c r="H18" s="110"/>
      <c r="I18" s="110" t="s">
        <v>56</v>
      </c>
      <c r="J18" s="110" t="s">
        <v>262</v>
      </c>
      <c r="K18" s="120"/>
    </row>
    <row r="19" spans="1:11" ht="78.5" thickBot="1" x14ac:dyDescent="0.4">
      <c r="A19" s="119"/>
      <c r="B19" s="110" t="s">
        <v>466</v>
      </c>
      <c r="C19" s="275">
        <v>2022</v>
      </c>
      <c r="D19" s="276">
        <v>4900</v>
      </c>
      <c r="E19" s="451">
        <v>4900</v>
      </c>
      <c r="F19" s="627"/>
      <c r="G19" s="274">
        <v>4900</v>
      </c>
      <c r="H19" s="110"/>
      <c r="I19" s="110" t="s">
        <v>467</v>
      </c>
      <c r="J19" s="110" t="s">
        <v>263</v>
      </c>
      <c r="K19" s="120"/>
    </row>
    <row r="20" spans="1:11" ht="52.5" thickBot="1" x14ac:dyDescent="0.4">
      <c r="A20" s="119"/>
      <c r="B20" s="110" t="s">
        <v>1129</v>
      </c>
      <c r="C20" s="275">
        <v>2022</v>
      </c>
      <c r="D20" s="276">
        <f>2932.65</f>
        <v>2932.65</v>
      </c>
      <c r="E20" s="451">
        <v>0</v>
      </c>
      <c r="F20" s="627"/>
      <c r="G20" s="274">
        <v>0</v>
      </c>
      <c r="H20" s="110"/>
      <c r="I20" s="110" t="s">
        <v>134</v>
      </c>
      <c r="J20" s="110" t="s">
        <v>1130</v>
      </c>
      <c r="K20" s="120"/>
    </row>
    <row r="21" spans="1:11" ht="17" customHeight="1" x14ac:dyDescent="0.35">
      <c r="A21" s="119"/>
      <c r="B21" s="596" t="s">
        <v>947</v>
      </c>
      <c r="C21" s="597"/>
      <c r="D21" s="598">
        <f>SUM(D10:D15,D17:D20)</f>
        <v>90703.66</v>
      </c>
      <c r="E21" s="610">
        <f>SUM(E10:E15,E17:E20)</f>
        <v>75350</v>
      </c>
      <c r="F21" s="611"/>
      <c r="G21" s="598">
        <f>SUM(G10:G15,G17:G20)</f>
        <v>75350</v>
      </c>
      <c r="H21" s="597"/>
      <c r="I21" s="597"/>
      <c r="J21" s="597"/>
      <c r="K21" s="601"/>
    </row>
    <row r="22" spans="1:11" x14ac:dyDescent="0.35">
      <c r="A22" s="119"/>
      <c r="B22" s="602" t="s">
        <v>226</v>
      </c>
      <c r="C22" s="597"/>
      <c r="D22" s="598">
        <v>0</v>
      </c>
      <c r="E22" s="610">
        <v>0</v>
      </c>
      <c r="F22" s="611"/>
      <c r="G22" s="598">
        <v>0</v>
      </c>
      <c r="H22" s="597"/>
      <c r="I22" s="597"/>
      <c r="J22" s="597"/>
      <c r="K22" s="601"/>
    </row>
    <row r="23" spans="1:11" x14ac:dyDescent="0.35">
      <c r="A23" s="119"/>
      <c r="B23" s="602" t="s">
        <v>227</v>
      </c>
      <c r="C23" s="597"/>
      <c r="D23" s="598">
        <v>90703.66</v>
      </c>
      <c r="E23" s="610">
        <v>75350</v>
      </c>
      <c r="F23" s="611"/>
      <c r="G23" s="598">
        <v>75350</v>
      </c>
      <c r="H23" s="597"/>
      <c r="I23" s="597"/>
      <c r="J23" s="597"/>
      <c r="K23" s="601"/>
    </row>
    <row r="24" spans="1:11" ht="15" thickBot="1" x14ac:dyDescent="0.4">
      <c r="A24" s="39"/>
    </row>
  </sheetData>
  <mergeCells count="41">
    <mergeCell ref="E8:F8"/>
    <mergeCell ref="E10:F10"/>
    <mergeCell ref="E11:F11"/>
    <mergeCell ref="E12:F12"/>
    <mergeCell ref="E20:F20"/>
    <mergeCell ref="E16:F16"/>
    <mergeCell ref="E9:F9"/>
    <mergeCell ref="E13:F13"/>
    <mergeCell ref="E21:F21"/>
    <mergeCell ref="E22:F22"/>
    <mergeCell ref="E14:F14"/>
    <mergeCell ref="E15:F15"/>
    <mergeCell ref="E17:F17"/>
    <mergeCell ref="E18:F18"/>
    <mergeCell ref="E19:F19"/>
    <mergeCell ref="E23:F23"/>
    <mergeCell ref="C1:D1"/>
    <mergeCell ref="C2:D2"/>
    <mergeCell ref="C3:D3"/>
    <mergeCell ref="C4:D4"/>
    <mergeCell ref="C5:D5"/>
    <mergeCell ref="E3:F3"/>
    <mergeCell ref="E4:F4"/>
    <mergeCell ref="E5:F5"/>
    <mergeCell ref="E2:F2"/>
    <mergeCell ref="D7:G7"/>
    <mergeCell ref="G1:H1"/>
    <mergeCell ref="G3:H3"/>
    <mergeCell ref="G4:H4"/>
    <mergeCell ref="G5:H5"/>
    <mergeCell ref="G6:H6"/>
    <mergeCell ref="G2:H2"/>
    <mergeCell ref="I6:K6"/>
    <mergeCell ref="C6:D6"/>
    <mergeCell ref="I1:K1"/>
    <mergeCell ref="I2:K2"/>
    <mergeCell ref="I3:K3"/>
    <mergeCell ref="I4:K4"/>
    <mergeCell ref="I5:K5"/>
    <mergeCell ref="E6:F6"/>
    <mergeCell ref="E1:F1"/>
  </mergeCells>
  <pageMargins left="0.7" right="0.7" top="0.75" bottom="0.75" header="0.3" footer="0.3"/>
  <pageSetup orientation="portrait" horizontalDpi="300" verticalDpi="300" r:id="rId1"/>
  <ignoredErrors>
    <ignoredError sqref="C3:D6 D8:G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50" zoomScaleNormal="50" workbookViewId="0">
      <pane ySplit="1" topLeftCell="A53" activePane="bottomLeft" state="frozen"/>
      <selection activeCell="E19" sqref="E19:F19"/>
      <selection pane="bottomLeft" activeCell="U59" sqref="U59"/>
    </sheetView>
  </sheetViews>
  <sheetFormatPr defaultColWidth="9.1796875" defaultRowHeight="14.5" x14ac:dyDescent="0.35"/>
  <cols>
    <col min="1" max="1" width="9.1796875" style="32"/>
    <col min="2" max="2" width="37.36328125" style="32" customWidth="1"/>
    <col min="3" max="4" width="8.6328125" style="32" customWidth="1"/>
    <col min="5" max="6" width="4.6328125" style="32" customWidth="1"/>
    <col min="7" max="7" width="8.6328125" style="32" customWidth="1"/>
    <col min="8" max="8" width="9.1796875" style="32" customWidth="1"/>
    <col min="9" max="9" width="12.453125" style="32" customWidth="1"/>
    <col min="10" max="11" width="9.1796875" style="32"/>
  </cols>
  <sheetData>
    <row r="1" spans="1:11" ht="40.25" customHeight="1" thickBot="1" x14ac:dyDescent="0.4">
      <c r="A1" s="154" t="s">
        <v>922</v>
      </c>
      <c r="B1" s="153" t="s">
        <v>101</v>
      </c>
      <c r="C1" s="381" t="s">
        <v>955</v>
      </c>
      <c r="D1" s="382"/>
      <c r="E1" s="383"/>
      <c r="F1" s="381" t="s">
        <v>956</v>
      </c>
      <c r="G1" s="383"/>
      <c r="H1" s="182" t="s">
        <v>967</v>
      </c>
      <c r="I1" s="428" t="s">
        <v>19</v>
      </c>
      <c r="J1" s="429"/>
      <c r="K1" s="430"/>
    </row>
    <row r="2" spans="1:11" ht="15" thickBot="1" x14ac:dyDescent="0.4">
      <c r="A2" s="157"/>
      <c r="B2" s="465" t="s">
        <v>264</v>
      </c>
      <c r="C2" s="466"/>
      <c r="D2" s="466"/>
      <c r="E2" s="466"/>
      <c r="F2" s="466"/>
      <c r="G2" s="466"/>
      <c r="H2" s="466"/>
      <c r="I2" s="466"/>
      <c r="J2" s="466"/>
      <c r="K2" s="467"/>
    </row>
    <row r="3" spans="1:11" ht="26.5" thickBot="1" x14ac:dyDescent="0.4">
      <c r="A3" s="135"/>
      <c r="B3" s="191" t="s">
        <v>21</v>
      </c>
      <c r="C3" s="459" t="s">
        <v>13</v>
      </c>
      <c r="D3" s="464"/>
      <c r="E3" s="460"/>
      <c r="F3" s="459">
        <v>0.5</v>
      </c>
      <c r="G3" s="460"/>
      <c r="H3" s="218">
        <v>0.53</v>
      </c>
      <c r="I3" s="461"/>
      <c r="J3" s="462"/>
      <c r="K3" s="463"/>
    </row>
    <row r="4" spans="1:11" ht="26.5" thickBot="1" x14ac:dyDescent="0.4">
      <c r="A4" s="135"/>
      <c r="B4" s="192" t="s">
        <v>783</v>
      </c>
      <c r="C4" s="459" t="s">
        <v>784</v>
      </c>
      <c r="D4" s="464"/>
      <c r="E4" s="460"/>
      <c r="F4" s="459">
        <v>0.62</v>
      </c>
      <c r="G4" s="460"/>
      <c r="H4" s="218">
        <v>0.64</v>
      </c>
      <c r="I4" s="461"/>
      <c r="J4" s="462"/>
      <c r="K4" s="463"/>
    </row>
    <row r="5" spans="1:11" ht="26.5" thickBot="1" x14ac:dyDescent="0.4">
      <c r="A5" s="135"/>
      <c r="B5" s="193" t="s">
        <v>785</v>
      </c>
      <c r="C5" s="459" t="s">
        <v>784</v>
      </c>
      <c r="D5" s="464"/>
      <c r="E5" s="460"/>
      <c r="F5" s="459">
        <v>0.62</v>
      </c>
      <c r="G5" s="460"/>
      <c r="H5" s="218">
        <v>0.65</v>
      </c>
      <c r="I5" s="461"/>
      <c r="J5" s="462"/>
      <c r="K5" s="463"/>
    </row>
    <row r="6" spans="1:11" ht="19" customHeight="1" thickBot="1" x14ac:dyDescent="0.4">
      <c r="A6" s="402"/>
      <c r="B6" s="402" t="s">
        <v>30</v>
      </c>
      <c r="C6" s="402" t="s">
        <v>31</v>
      </c>
      <c r="D6" s="407" t="s">
        <v>32</v>
      </c>
      <c r="E6" s="408"/>
      <c r="F6" s="408"/>
      <c r="G6" s="409"/>
      <c r="H6" s="402" t="s">
        <v>33</v>
      </c>
      <c r="I6" s="402" t="s">
        <v>34</v>
      </c>
      <c r="J6" s="402" t="s">
        <v>35</v>
      </c>
      <c r="K6" s="402" t="s">
        <v>247</v>
      </c>
    </row>
    <row r="7" spans="1:11" ht="19.5" customHeight="1" thickBot="1" x14ac:dyDescent="0.4">
      <c r="A7" s="403"/>
      <c r="B7" s="403"/>
      <c r="C7" s="403"/>
      <c r="D7" s="210" t="s">
        <v>952</v>
      </c>
      <c r="E7" s="404" t="s">
        <v>953</v>
      </c>
      <c r="F7" s="409"/>
      <c r="G7" s="210" t="s">
        <v>954</v>
      </c>
      <c r="H7" s="403"/>
      <c r="I7" s="403"/>
      <c r="J7" s="403"/>
      <c r="K7" s="403"/>
    </row>
    <row r="8" spans="1:11" ht="26.5" thickBot="1" x14ac:dyDescent="0.4">
      <c r="A8" s="145"/>
      <c r="B8" s="168" t="s">
        <v>265</v>
      </c>
      <c r="C8" s="138"/>
      <c r="D8" s="137"/>
      <c r="E8" s="137"/>
      <c r="F8" s="137"/>
      <c r="G8" s="137"/>
      <c r="H8" s="137"/>
      <c r="I8" s="137"/>
      <c r="J8" s="137"/>
      <c r="K8" s="136"/>
    </row>
    <row r="9" spans="1:11" ht="52.5" thickBot="1" x14ac:dyDescent="0.4">
      <c r="A9" s="74"/>
      <c r="B9" s="181" t="s">
        <v>266</v>
      </c>
      <c r="C9" s="255">
        <v>2022</v>
      </c>
      <c r="D9" s="279">
        <f t="shared" ref="D9:D10" si="0">2932.65+2600</f>
        <v>5532.65</v>
      </c>
      <c r="E9" s="458">
        <v>0</v>
      </c>
      <c r="F9" s="627"/>
      <c r="G9" s="279">
        <v>0</v>
      </c>
      <c r="H9" s="181"/>
      <c r="I9" s="181" t="s">
        <v>267</v>
      </c>
      <c r="J9" s="181" t="s">
        <v>268</v>
      </c>
      <c r="K9" s="181"/>
    </row>
    <row r="10" spans="1:11" ht="39.5" thickBot="1" x14ac:dyDescent="0.4">
      <c r="A10" s="74"/>
      <c r="B10" s="181" t="s">
        <v>269</v>
      </c>
      <c r="C10" s="255">
        <v>2022</v>
      </c>
      <c r="D10" s="279">
        <f t="shared" si="0"/>
        <v>5532.65</v>
      </c>
      <c r="E10" s="451">
        <v>0</v>
      </c>
      <c r="F10" s="627"/>
      <c r="G10" s="279">
        <v>0</v>
      </c>
      <c r="H10" s="181"/>
      <c r="I10" s="181" t="s">
        <v>270</v>
      </c>
      <c r="J10" s="181" t="s">
        <v>268</v>
      </c>
      <c r="K10" s="181"/>
    </row>
    <row r="11" spans="1:11" ht="39.5" thickBot="1" x14ac:dyDescent="0.4">
      <c r="A11" s="74"/>
      <c r="B11" s="181" t="s">
        <v>271</v>
      </c>
      <c r="C11" s="280">
        <v>2022</v>
      </c>
      <c r="D11" s="281">
        <f t="shared" ref="D11:D12" si="1">1173.06+1300</f>
        <v>2473.06</v>
      </c>
      <c r="E11" s="451">
        <v>0</v>
      </c>
      <c r="F11" s="627"/>
      <c r="G11" s="279">
        <v>0</v>
      </c>
      <c r="H11" s="176"/>
      <c r="I11" s="176" t="s">
        <v>267</v>
      </c>
      <c r="J11" s="132" t="s">
        <v>272</v>
      </c>
      <c r="K11" s="176"/>
    </row>
    <row r="12" spans="1:11" ht="39.5" thickBot="1" x14ac:dyDescent="0.4">
      <c r="A12" s="74"/>
      <c r="B12" s="133" t="s">
        <v>273</v>
      </c>
      <c r="C12" s="275">
        <v>2022</v>
      </c>
      <c r="D12" s="282">
        <f t="shared" si="1"/>
        <v>2473.06</v>
      </c>
      <c r="E12" s="451">
        <v>0</v>
      </c>
      <c r="F12" s="627"/>
      <c r="G12" s="279">
        <v>0</v>
      </c>
      <c r="H12" s="132"/>
      <c r="I12" s="252" t="s">
        <v>270</v>
      </c>
      <c r="J12" s="132" t="s">
        <v>272</v>
      </c>
      <c r="K12" s="252"/>
    </row>
    <row r="13" spans="1:11" ht="15" thickBot="1" x14ac:dyDescent="0.4">
      <c r="A13" s="145"/>
      <c r="B13" s="165" t="s">
        <v>274</v>
      </c>
      <c r="C13" s="283"/>
      <c r="D13" s="284"/>
      <c r="E13" s="284"/>
      <c r="F13" s="284"/>
      <c r="G13" s="284"/>
      <c r="H13" s="175"/>
      <c r="I13" s="175"/>
      <c r="J13" s="175"/>
      <c r="K13" s="174"/>
    </row>
    <row r="14" spans="1:11" ht="75.5" thickBot="1" x14ac:dyDescent="0.4">
      <c r="A14" s="173"/>
      <c r="B14" s="133" t="s">
        <v>786</v>
      </c>
      <c r="C14" s="255">
        <v>2022</v>
      </c>
      <c r="D14" s="282">
        <v>4800</v>
      </c>
      <c r="E14" s="451">
        <v>0</v>
      </c>
      <c r="F14" s="627"/>
      <c r="G14" s="279">
        <v>0</v>
      </c>
      <c r="H14" s="172"/>
      <c r="I14" s="172" t="s">
        <v>267</v>
      </c>
      <c r="J14" s="172" t="s">
        <v>787</v>
      </c>
      <c r="K14" s="171"/>
    </row>
    <row r="15" spans="1:11" ht="26.5" thickBot="1" x14ac:dyDescent="0.4">
      <c r="A15" s="74"/>
      <c r="B15" s="165" t="s">
        <v>275</v>
      </c>
      <c r="C15" s="285"/>
      <c r="D15" s="286"/>
      <c r="E15" s="286"/>
      <c r="F15" s="286"/>
      <c r="G15" s="286"/>
      <c r="H15" s="137"/>
      <c r="I15" s="137"/>
      <c r="J15" s="137"/>
      <c r="K15" s="136"/>
    </row>
    <row r="16" spans="1:11" ht="39.5" thickBot="1" x14ac:dyDescent="0.4">
      <c r="A16" s="629"/>
      <c r="B16" s="181" t="s">
        <v>276</v>
      </c>
      <c r="C16" s="255">
        <v>2022</v>
      </c>
      <c r="D16" s="279">
        <v>3000</v>
      </c>
      <c r="E16" s="458">
        <v>0</v>
      </c>
      <c r="F16" s="627"/>
      <c r="G16" s="279">
        <v>0</v>
      </c>
      <c r="H16" s="181"/>
      <c r="I16" s="181" t="s">
        <v>267</v>
      </c>
      <c r="J16" s="181" t="s">
        <v>468</v>
      </c>
      <c r="K16" s="181"/>
    </row>
    <row r="17" spans="1:11" ht="52.5" thickBot="1" x14ac:dyDescent="0.4">
      <c r="A17" s="74"/>
      <c r="B17" s="181" t="s">
        <v>278</v>
      </c>
      <c r="C17" s="255">
        <v>2023</v>
      </c>
      <c r="D17" s="279">
        <v>0</v>
      </c>
      <c r="E17" s="458">
        <f>1000+2400</f>
        <v>3400</v>
      </c>
      <c r="F17" s="627"/>
      <c r="G17" s="279">
        <v>0</v>
      </c>
      <c r="H17" s="181"/>
      <c r="I17" s="181" t="s">
        <v>267</v>
      </c>
      <c r="J17" s="181" t="s">
        <v>1131</v>
      </c>
      <c r="K17" s="181"/>
    </row>
    <row r="18" spans="1:11" ht="26.5" thickBot="1" x14ac:dyDescent="0.4">
      <c r="A18" s="74"/>
      <c r="B18" s="181" t="s">
        <v>279</v>
      </c>
      <c r="C18" s="255">
        <v>2022</v>
      </c>
      <c r="D18" s="279">
        <v>4830</v>
      </c>
      <c r="E18" s="458">
        <v>0</v>
      </c>
      <c r="F18" s="627"/>
      <c r="G18" s="279">
        <v>0</v>
      </c>
      <c r="H18" s="181"/>
      <c r="I18" s="181" t="s">
        <v>267</v>
      </c>
      <c r="J18" s="181" t="s">
        <v>280</v>
      </c>
      <c r="K18" s="181"/>
    </row>
    <row r="19" spans="1:11" ht="39.5" thickBot="1" x14ac:dyDescent="0.4">
      <c r="A19" s="74"/>
      <c r="B19" s="181" t="s">
        <v>933</v>
      </c>
      <c r="C19" s="255">
        <v>2022</v>
      </c>
      <c r="D19" s="279">
        <v>1173.0600000000002</v>
      </c>
      <c r="E19" s="458">
        <v>0</v>
      </c>
      <c r="F19" s="627"/>
      <c r="G19" s="279">
        <v>0</v>
      </c>
      <c r="H19" s="181"/>
      <c r="I19" s="181" t="s">
        <v>267</v>
      </c>
      <c r="J19" s="181" t="s">
        <v>280</v>
      </c>
      <c r="K19" s="181"/>
    </row>
    <row r="20" spans="1:11" ht="26.5" thickBot="1" x14ac:dyDescent="0.4">
      <c r="A20" s="74"/>
      <c r="B20" s="181" t="s">
        <v>281</v>
      </c>
      <c r="C20" s="255">
        <v>2022</v>
      </c>
      <c r="D20" s="279">
        <v>1173.0600000000002</v>
      </c>
      <c r="E20" s="458">
        <v>0</v>
      </c>
      <c r="F20" s="627"/>
      <c r="G20" s="279">
        <v>0</v>
      </c>
      <c r="H20" s="181"/>
      <c r="I20" s="181" t="s">
        <v>267</v>
      </c>
      <c r="J20" s="181" t="s">
        <v>280</v>
      </c>
      <c r="K20" s="181"/>
    </row>
    <row r="21" spans="1:11" ht="26.5" thickBot="1" x14ac:dyDescent="0.4">
      <c r="A21" s="74"/>
      <c r="B21" s="181" t="s">
        <v>282</v>
      </c>
      <c r="C21" s="255">
        <v>2022</v>
      </c>
      <c r="D21" s="279">
        <v>4800</v>
      </c>
      <c r="E21" s="458">
        <v>0</v>
      </c>
      <c r="F21" s="627"/>
      <c r="G21" s="279">
        <v>0</v>
      </c>
      <c r="H21" s="181"/>
      <c r="I21" s="181" t="s">
        <v>270</v>
      </c>
      <c r="J21" s="181" t="s">
        <v>280</v>
      </c>
      <c r="K21" s="181"/>
    </row>
    <row r="22" spans="1:11" ht="52.5" thickBot="1" x14ac:dyDescent="0.4">
      <c r="A22" s="74"/>
      <c r="B22" s="181" t="s">
        <v>283</v>
      </c>
      <c r="C22" s="255">
        <v>2022</v>
      </c>
      <c r="D22" s="279">
        <v>3000</v>
      </c>
      <c r="E22" s="458">
        <v>0</v>
      </c>
      <c r="F22" s="627"/>
      <c r="G22" s="279">
        <v>0</v>
      </c>
      <c r="H22" s="181"/>
      <c r="I22" s="181" t="s">
        <v>270</v>
      </c>
      <c r="J22" s="181" t="s">
        <v>277</v>
      </c>
      <c r="K22" s="181"/>
    </row>
    <row r="23" spans="1:11" ht="26.5" thickBot="1" x14ac:dyDescent="0.4">
      <c r="A23" s="74"/>
      <c r="B23" s="161" t="s">
        <v>284</v>
      </c>
      <c r="C23" s="255">
        <v>2022</v>
      </c>
      <c r="D23" s="279">
        <v>4800</v>
      </c>
      <c r="E23" s="458">
        <v>0</v>
      </c>
      <c r="F23" s="627"/>
      <c r="G23" s="279">
        <v>0</v>
      </c>
      <c r="H23" s="181"/>
      <c r="I23" s="181" t="s">
        <v>270</v>
      </c>
      <c r="J23" s="181" t="s">
        <v>790</v>
      </c>
      <c r="K23" s="181"/>
    </row>
    <row r="24" spans="1:11" ht="52.5" thickBot="1" x14ac:dyDescent="0.4">
      <c r="A24" s="74"/>
      <c r="B24" s="168" t="s">
        <v>285</v>
      </c>
      <c r="C24" s="259"/>
      <c r="D24" s="286"/>
      <c r="E24" s="286"/>
      <c r="F24" s="286"/>
      <c r="G24" s="286"/>
      <c r="H24" s="137"/>
      <c r="I24" s="137"/>
      <c r="J24" s="137"/>
      <c r="K24" s="136"/>
    </row>
    <row r="25" spans="1:11" ht="39.5" thickBot="1" x14ac:dyDescent="0.4">
      <c r="A25" s="170"/>
      <c r="B25" s="161" t="s">
        <v>286</v>
      </c>
      <c r="C25" s="310" t="s">
        <v>2</v>
      </c>
      <c r="D25" s="582">
        <v>3000</v>
      </c>
      <c r="E25" s="583">
        <v>3000</v>
      </c>
      <c r="F25" s="630"/>
      <c r="G25" s="582">
        <v>0</v>
      </c>
      <c r="H25" s="161"/>
      <c r="I25" s="161" t="s">
        <v>267</v>
      </c>
      <c r="J25" s="161" t="s">
        <v>789</v>
      </c>
      <c r="K25" s="161"/>
    </row>
    <row r="26" spans="1:11" ht="52.5" thickBot="1" x14ac:dyDescent="0.4">
      <c r="A26" s="74"/>
      <c r="B26" s="161" t="s">
        <v>287</v>
      </c>
      <c r="C26" s="310" t="s">
        <v>2</v>
      </c>
      <c r="D26" s="582">
        <v>1173.06</v>
      </c>
      <c r="E26" s="583">
        <v>1173.06</v>
      </c>
      <c r="F26" s="630"/>
      <c r="G26" s="582">
        <v>0</v>
      </c>
      <c r="H26" s="161"/>
      <c r="I26" s="161" t="s">
        <v>267</v>
      </c>
      <c r="J26" s="161" t="s">
        <v>788</v>
      </c>
      <c r="K26" s="161"/>
    </row>
    <row r="27" spans="1:11" ht="27" thickBot="1" x14ac:dyDescent="0.4">
      <c r="A27" s="169"/>
      <c r="B27" s="631" t="s">
        <v>818</v>
      </c>
      <c r="C27" s="310" t="s">
        <v>4</v>
      </c>
      <c r="D27" s="582">
        <v>0</v>
      </c>
      <c r="E27" s="583">
        <v>1173.06</v>
      </c>
      <c r="F27" s="630"/>
      <c r="G27" s="582">
        <v>1173.06</v>
      </c>
      <c r="H27" s="161"/>
      <c r="I27" s="513" t="s">
        <v>270</v>
      </c>
      <c r="J27" s="632" t="s">
        <v>821</v>
      </c>
      <c r="K27" s="633"/>
    </row>
    <row r="28" spans="1:11" ht="27" thickBot="1" x14ac:dyDescent="0.4">
      <c r="A28" s="169"/>
      <c r="B28" s="634" t="s">
        <v>820</v>
      </c>
      <c r="C28" s="310" t="s">
        <v>4</v>
      </c>
      <c r="D28" s="582">
        <v>0</v>
      </c>
      <c r="E28" s="583">
        <v>1173.06</v>
      </c>
      <c r="F28" s="630"/>
      <c r="G28" s="582">
        <v>1173.06</v>
      </c>
      <c r="H28" s="161"/>
      <c r="I28" s="513" t="s">
        <v>270</v>
      </c>
      <c r="J28" s="635" t="s">
        <v>821</v>
      </c>
      <c r="K28" s="633"/>
    </row>
    <row r="29" spans="1:11" ht="52.5" thickBot="1" x14ac:dyDescent="0.4">
      <c r="A29" s="169"/>
      <c r="B29" s="166" t="s">
        <v>791</v>
      </c>
      <c r="C29" s="310" t="s">
        <v>2</v>
      </c>
      <c r="D29" s="582">
        <v>4830</v>
      </c>
      <c r="E29" s="583">
        <v>0</v>
      </c>
      <c r="F29" s="630"/>
      <c r="G29" s="582">
        <v>0</v>
      </c>
      <c r="H29" s="161"/>
      <c r="I29" s="161" t="s">
        <v>288</v>
      </c>
      <c r="J29" s="161" t="s">
        <v>1133</v>
      </c>
      <c r="K29" s="513"/>
    </row>
    <row r="30" spans="1:11" ht="26.5" thickBot="1" x14ac:dyDescent="0.4">
      <c r="A30" s="74"/>
      <c r="B30" s="168" t="s">
        <v>289</v>
      </c>
      <c r="C30" s="259"/>
      <c r="D30" s="286"/>
      <c r="E30" s="286"/>
      <c r="F30" s="286"/>
      <c r="G30" s="286"/>
      <c r="H30" s="137"/>
      <c r="I30" s="137"/>
      <c r="J30" s="137"/>
      <c r="K30" s="136"/>
    </row>
    <row r="31" spans="1:11" ht="39.5" thickBot="1" x14ac:dyDescent="0.4">
      <c r="A31" s="141"/>
      <c r="B31" s="181" t="s">
        <v>290</v>
      </c>
      <c r="C31" s="262">
        <v>2021</v>
      </c>
      <c r="D31" s="279">
        <v>4800</v>
      </c>
      <c r="E31" s="458">
        <v>0</v>
      </c>
      <c r="F31" s="627"/>
      <c r="G31" s="279">
        <v>0</v>
      </c>
      <c r="H31" s="181"/>
      <c r="I31" s="181" t="s">
        <v>469</v>
      </c>
      <c r="J31" s="181" t="s">
        <v>291</v>
      </c>
      <c r="K31" s="181"/>
    </row>
    <row r="32" spans="1:11" ht="52.5" thickBot="1" x14ac:dyDescent="0.4">
      <c r="A32" s="74"/>
      <c r="B32" s="181" t="s">
        <v>292</v>
      </c>
      <c r="C32" s="262" t="s">
        <v>2</v>
      </c>
      <c r="D32" s="279">
        <v>9100</v>
      </c>
      <c r="E32" s="458">
        <v>9100</v>
      </c>
      <c r="F32" s="627"/>
      <c r="G32" s="279">
        <v>9100</v>
      </c>
      <c r="H32" s="181"/>
      <c r="I32" s="181" t="s">
        <v>267</v>
      </c>
      <c r="J32" s="181" t="s">
        <v>293</v>
      </c>
      <c r="K32" s="181"/>
    </row>
    <row r="33" spans="1:11" ht="78.5" thickBot="1" x14ac:dyDescent="0.4">
      <c r="A33" s="74"/>
      <c r="B33" s="181" t="s">
        <v>792</v>
      </c>
      <c r="C33" s="262" t="s">
        <v>5</v>
      </c>
      <c r="D33" s="279">
        <v>2880</v>
      </c>
      <c r="E33" s="458">
        <v>2880</v>
      </c>
      <c r="F33" s="627"/>
      <c r="G33" s="279">
        <v>2880</v>
      </c>
      <c r="H33" s="181"/>
      <c r="I33" s="181" t="s">
        <v>469</v>
      </c>
      <c r="J33" s="181" t="s">
        <v>1132</v>
      </c>
      <c r="K33" s="181"/>
    </row>
    <row r="34" spans="1:11" ht="15" thickBot="1" x14ac:dyDescent="0.4">
      <c r="A34" s="74"/>
      <c r="B34" s="168" t="s">
        <v>294</v>
      </c>
      <c r="C34" s="259"/>
      <c r="D34" s="286"/>
      <c r="E34" s="286"/>
      <c r="F34" s="286"/>
      <c r="G34" s="286"/>
      <c r="H34" s="137"/>
      <c r="I34" s="137"/>
      <c r="J34" s="137"/>
      <c r="K34" s="136"/>
    </row>
    <row r="35" spans="1:11" ht="26.5" thickBot="1" x14ac:dyDescent="0.4">
      <c r="A35" s="167"/>
      <c r="B35" s="181" t="s">
        <v>793</v>
      </c>
      <c r="C35" s="262">
        <v>2021</v>
      </c>
      <c r="D35" s="279">
        <v>3519.1800000000003</v>
      </c>
      <c r="E35" s="458">
        <v>0</v>
      </c>
      <c r="F35" s="627"/>
      <c r="G35" s="279">
        <v>0</v>
      </c>
      <c r="H35" s="181"/>
      <c r="I35" s="181" t="s">
        <v>470</v>
      </c>
      <c r="J35" s="181" t="s">
        <v>295</v>
      </c>
      <c r="K35" s="181"/>
    </row>
    <row r="36" spans="1:11" ht="47" customHeight="1" thickBot="1" x14ac:dyDescent="0.4">
      <c r="A36" s="74"/>
      <c r="B36" s="181" t="s">
        <v>794</v>
      </c>
      <c r="C36" s="262">
        <v>2022</v>
      </c>
      <c r="D36" s="279">
        <v>0</v>
      </c>
      <c r="E36" s="458">
        <v>1173.06</v>
      </c>
      <c r="F36" s="627"/>
      <c r="G36" s="279">
        <v>0</v>
      </c>
      <c r="H36" s="181"/>
      <c r="I36" s="181" t="s">
        <v>795</v>
      </c>
      <c r="J36" s="181" t="s">
        <v>796</v>
      </c>
      <c r="K36" s="181"/>
    </row>
    <row r="37" spans="1:11" ht="26.5" thickBot="1" x14ac:dyDescent="0.4">
      <c r="A37" s="141"/>
      <c r="B37" s="181" t="s">
        <v>797</v>
      </c>
      <c r="C37" s="262">
        <v>2021</v>
      </c>
      <c r="D37" s="279">
        <v>3519.1800000000003</v>
      </c>
      <c r="E37" s="458">
        <v>0</v>
      </c>
      <c r="F37" s="627"/>
      <c r="G37" s="279">
        <v>0</v>
      </c>
      <c r="H37" s="181"/>
      <c r="I37" s="181" t="s">
        <v>471</v>
      </c>
      <c r="J37" s="181" t="s">
        <v>295</v>
      </c>
      <c r="K37" s="181"/>
    </row>
    <row r="38" spans="1:11" ht="51" customHeight="1" thickBot="1" x14ac:dyDescent="0.4">
      <c r="A38" s="141"/>
      <c r="B38" s="181" t="s">
        <v>798</v>
      </c>
      <c r="C38" s="255">
        <v>2022</v>
      </c>
      <c r="D38" s="287">
        <v>0</v>
      </c>
      <c r="E38" s="457">
        <v>1173.06</v>
      </c>
      <c r="F38" s="628"/>
      <c r="G38" s="287">
        <v>0</v>
      </c>
      <c r="H38" s="181"/>
      <c r="I38" s="181"/>
      <c r="J38" s="181"/>
      <c r="K38" s="181"/>
    </row>
    <row r="39" spans="1:11" ht="39.5" thickBot="1" x14ac:dyDescent="0.4">
      <c r="A39" s="74"/>
      <c r="B39" s="181" t="s">
        <v>819</v>
      </c>
      <c r="C39" s="255">
        <v>2021</v>
      </c>
      <c r="D39" s="287">
        <v>3519.1800000000003</v>
      </c>
      <c r="E39" s="457">
        <v>0</v>
      </c>
      <c r="F39" s="628"/>
      <c r="G39" s="287">
        <v>0</v>
      </c>
      <c r="H39" s="181"/>
      <c r="I39" s="181" t="s">
        <v>470</v>
      </c>
      <c r="J39" s="181" t="s">
        <v>295</v>
      </c>
      <c r="K39" s="181"/>
    </row>
    <row r="40" spans="1:11" ht="40" customHeight="1" thickBot="1" x14ac:dyDescent="0.4">
      <c r="A40" s="74"/>
      <c r="B40" s="181" t="s">
        <v>799</v>
      </c>
      <c r="C40" s="255">
        <v>2023</v>
      </c>
      <c r="D40" s="287">
        <v>0</v>
      </c>
      <c r="E40" s="457">
        <v>0</v>
      </c>
      <c r="F40" s="628"/>
      <c r="G40" s="287">
        <v>3519.1800000000003</v>
      </c>
      <c r="H40" s="181"/>
      <c r="I40" s="181" t="s">
        <v>134</v>
      </c>
      <c r="J40" s="181" t="s">
        <v>800</v>
      </c>
      <c r="K40" s="181"/>
    </row>
    <row r="41" spans="1:11" ht="52.5" thickBot="1" x14ac:dyDescent="0.4">
      <c r="A41" s="74"/>
      <c r="B41" s="181" t="s">
        <v>1134</v>
      </c>
      <c r="C41" s="255">
        <v>2022</v>
      </c>
      <c r="D41" s="287">
        <v>3519.1800000000003</v>
      </c>
      <c r="E41" s="457">
        <v>0</v>
      </c>
      <c r="F41" s="628"/>
      <c r="G41" s="287">
        <v>0</v>
      </c>
      <c r="H41" s="181"/>
      <c r="I41" s="181" t="s">
        <v>472</v>
      </c>
      <c r="J41" s="181" t="s">
        <v>1135</v>
      </c>
      <c r="K41" s="181"/>
    </row>
    <row r="42" spans="1:11" ht="39.5" thickBot="1" x14ac:dyDescent="0.4">
      <c r="A42" s="166"/>
      <c r="B42" s="164" t="s">
        <v>296</v>
      </c>
      <c r="C42" s="255"/>
      <c r="D42" s="287"/>
      <c r="E42" s="288"/>
      <c r="F42" s="289"/>
      <c r="G42" s="287"/>
      <c r="H42" s="163"/>
      <c r="I42" s="163"/>
      <c r="J42" s="163"/>
      <c r="K42" s="163"/>
    </row>
    <row r="43" spans="1:11" ht="39.5" thickBot="1" x14ac:dyDescent="0.4">
      <c r="A43" s="74"/>
      <c r="B43" s="181" t="s">
        <v>801</v>
      </c>
      <c r="C43" s="255">
        <v>2022</v>
      </c>
      <c r="D43" s="287">
        <v>4800</v>
      </c>
      <c r="E43" s="457">
        <v>0</v>
      </c>
      <c r="F43" s="628"/>
      <c r="G43" s="287">
        <v>0</v>
      </c>
      <c r="H43" s="181"/>
      <c r="I43" s="181" t="s">
        <v>53</v>
      </c>
      <c r="J43" s="181" t="s">
        <v>297</v>
      </c>
      <c r="K43" s="181"/>
    </row>
    <row r="44" spans="1:11" ht="52.5" thickBot="1" x14ac:dyDescent="0.4">
      <c r="A44" s="135"/>
      <c r="B44" s="181" t="s">
        <v>817</v>
      </c>
      <c r="C44" s="255">
        <v>2022</v>
      </c>
      <c r="D44" s="287">
        <v>0</v>
      </c>
      <c r="E44" s="457">
        <v>2473</v>
      </c>
      <c r="F44" s="628"/>
      <c r="G44" s="287">
        <v>0</v>
      </c>
      <c r="H44" s="181"/>
      <c r="I44" s="181" t="s">
        <v>473</v>
      </c>
      <c r="J44" s="181" t="s">
        <v>280</v>
      </c>
      <c r="K44" s="181"/>
    </row>
    <row r="45" spans="1:11" ht="26.5" thickBot="1" x14ac:dyDescent="0.4">
      <c r="A45" s="74"/>
      <c r="B45" s="134" t="s">
        <v>298</v>
      </c>
      <c r="C45" s="262"/>
      <c r="D45" s="279"/>
      <c r="E45" s="458"/>
      <c r="F45" s="452"/>
      <c r="G45" s="279"/>
      <c r="H45" s="181"/>
      <c r="I45" s="53"/>
      <c r="J45" s="53"/>
      <c r="K45" s="53"/>
    </row>
    <row r="46" spans="1:11" ht="48.75" customHeight="1" thickBot="1" x14ac:dyDescent="0.4">
      <c r="A46" s="135"/>
      <c r="B46" s="181" t="s">
        <v>299</v>
      </c>
      <c r="C46" s="262">
        <v>2021</v>
      </c>
      <c r="D46" s="279">
        <v>3519.1800000000003</v>
      </c>
      <c r="E46" s="458">
        <v>0</v>
      </c>
      <c r="F46" s="627"/>
      <c r="G46" s="279">
        <v>0</v>
      </c>
      <c r="H46" s="181"/>
      <c r="I46" s="181" t="s">
        <v>300</v>
      </c>
      <c r="J46" s="181"/>
      <c r="K46" s="181"/>
    </row>
    <row r="47" spans="1:11" ht="15" thickBot="1" x14ac:dyDescent="0.4">
      <c r="A47" s="74"/>
      <c r="B47" s="165" t="s">
        <v>301</v>
      </c>
      <c r="C47" s="259"/>
      <c r="D47" s="286"/>
      <c r="E47" s="286"/>
      <c r="F47" s="286"/>
      <c r="G47" s="286"/>
      <c r="H47" s="137"/>
      <c r="I47" s="137"/>
      <c r="J47" s="137"/>
      <c r="K47" s="136"/>
    </row>
    <row r="48" spans="1:11" ht="39.5" thickBot="1" x14ac:dyDescent="0.4">
      <c r="A48" s="135"/>
      <c r="B48" s="161" t="s">
        <v>302</v>
      </c>
      <c r="C48" s="310">
        <v>2023</v>
      </c>
      <c r="D48" s="582">
        <v>3519.18</v>
      </c>
      <c r="E48" s="583">
        <v>3519.18</v>
      </c>
      <c r="F48" s="630"/>
      <c r="G48" s="582">
        <v>3519.18</v>
      </c>
      <c r="H48" s="161"/>
      <c r="I48" s="161" t="s">
        <v>134</v>
      </c>
      <c r="J48" s="161" t="s">
        <v>303</v>
      </c>
      <c r="K48" s="161"/>
    </row>
    <row r="49" spans="1:11" ht="234.5" thickBot="1" x14ac:dyDescent="0.4">
      <c r="A49" s="141"/>
      <c r="B49" s="56" t="s">
        <v>937</v>
      </c>
      <c r="C49" s="310">
        <v>2021</v>
      </c>
      <c r="D49" s="582">
        <v>84200</v>
      </c>
      <c r="E49" s="583">
        <v>0</v>
      </c>
      <c r="F49" s="630"/>
      <c r="G49" s="582">
        <v>0</v>
      </c>
      <c r="H49" s="161"/>
      <c r="I49" s="161" t="s">
        <v>304</v>
      </c>
      <c r="J49" s="161" t="s">
        <v>938</v>
      </c>
      <c r="K49" s="161"/>
    </row>
    <row r="50" spans="1:11" ht="65.5" thickBot="1" x14ac:dyDescent="0.4">
      <c r="A50" s="141"/>
      <c r="B50" s="161" t="s">
        <v>802</v>
      </c>
      <c r="C50" s="310">
        <v>2021</v>
      </c>
      <c r="D50" s="582">
        <v>1200</v>
      </c>
      <c r="E50" s="583">
        <v>0</v>
      </c>
      <c r="F50" s="630"/>
      <c r="G50" s="582">
        <v>0</v>
      </c>
      <c r="H50" s="161"/>
      <c r="I50" s="161" t="s">
        <v>53</v>
      </c>
      <c r="J50" s="161" t="s">
        <v>803</v>
      </c>
      <c r="K50" s="513"/>
    </row>
    <row r="51" spans="1:11" ht="89" customHeight="1" thickBot="1" x14ac:dyDescent="0.4">
      <c r="A51" s="74"/>
      <c r="B51" s="161" t="s">
        <v>305</v>
      </c>
      <c r="C51" s="310" t="s">
        <v>2</v>
      </c>
      <c r="D51" s="582">
        <v>2500</v>
      </c>
      <c r="E51" s="583">
        <v>2500</v>
      </c>
      <c r="F51" s="630"/>
      <c r="G51" s="582">
        <v>2500</v>
      </c>
      <c r="H51" s="161"/>
      <c r="I51" s="161" t="s">
        <v>53</v>
      </c>
      <c r="J51" s="161" t="s">
        <v>306</v>
      </c>
      <c r="K51" s="161"/>
    </row>
    <row r="52" spans="1:11" ht="15" thickBot="1" x14ac:dyDescent="0.4">
      <c r="A52" s="74"/>
      <c r="B52" s="164" t="s">
        <v>307</v>
      </c>
      <c r="C52" s="290"/>
      <c r="D52" s="291"/>
      <c r="E52" s="292"/>
      <c r="F52" s="293"/>
      <c r="G52" s="291"/>
      <c r="H52" s="163"/>
      <c r="I52" s="163"/>
      <c r="J52" s="163"/>
      <c r="K52" s="163"/>
    </row>
    <row r="53" spans="1:11" ht="52.5" customHeight="1" thickBot="1" x14ac:dyDescent="0.4">
      <c r="A53" s="74"/>
      <c r="B53" s="161" t="s">
        <v>308</v>
      </c>
      <c r="C53" s="310" t="s">
        <v>2</v>
      </c>
      <c r="D53" s="582">
        <v>0</v>
      </c>
      <c r="E53" s="583">
        <v>0</v>
      </c>
      <c r="F53" s="630"/>
      <c r="G53" s="582">
        <v>0</v>
      </c>
      <c r="H53" s="161"/>
      <c r="I53" s="161" t="s">
        <v>53</v>
      </c>
      <c r="J53" s="161" t="s">
        <v>309</v>
      </c>
      <c r="K53" s="161"/>
    </row>
    <row r="54" spans="1:11" ht="39.5" thickBot="1" x14ac:dyDescent="0.4">
      <c r="A54" s="74"/>
      <c r="B54" s="161" t="s">
        <v>832</v>
      </c>
      <c r="C54" s="310" t="s">
        <v>2</v>
      </c>
      <c r="D54" s="582">
        <v>0</v>
      </c>
      <c r="E54" s="583">
        <v>0</v>
      </c>
      <c r="F54" s="630"/>
      <c r="G54" s="582">
        <v>0</v>
      </c>
      <c r="H54" s="161"/>
      <c r="I54" s="161" t="s">
        <v>53</v>
      </c>
      <c r="J54" s="161" t="s">
        <v>831</v>
      </c>
      <c r="K54" s="161"/>
    </row>
    <row r="55" spans="1:11" ht="26.5" thickBot="1" x14ac:dyDescent="0.4">
      <c r="A55" s="162"/>
      <c r="B55" s="134" t="s">
        <v>310</v>
      </c>
      <c r="C55" s="255"/>
      <c r="D55" s="287"/>
      <c r="E55" s="457"/>
      <c r="F55" s="450"/>
      <c r="G55" s="287"/>
      <c r="H55" s="181"/>
      <c r="I55" s="53"/>
      <c r="J55" s="53"/>
      <c r="K55" s="53"/>
    </row>
    <row r="56" spans="1:11" ht="65.5" thickBot="1" x14ac:dyDescent="0.4">
      <c r="A56" s="74"/>
      <c r="B56" s="161" t="s">
        <v>311</v>
      </c>
      <c r="C56" s="310">
        <v>2022</v>
      </c>
      <c r="D56" s="582">
        <v>2500</v>
      </c>
      <c r="E56" s="583">
        <v>0</v>
      </c>
      <c r="F56" s="630"/>
      <c r="G56" s="582">
        <v>0</v>
      </c>
      <c r="H56" s="161"/>
      <c r="I56" s="161" t="s">
        <v>53</v>
      </c>
      <c r="J56" s="161" t="s">
        <v>312</v>
      </c>
      <c r="K56" s="161"/>
    </row>
    <row r="57" spans="1:11" ht="39.5" thickBot="1" x14ac:dyDescent="0.4">
      <c r="A57" s="135"/>
      <c r="B57" s="161" t="s">
        <v>313</v>
      </c>
      <c r="C57" s="310">
        <v>2022</v>
      </c>
      <c r="D57" s="582">
        <v>3519.1800000000003</v>
      </c>
      <c r="E57" s="583">
        <v>0</v>
      </c>
      <c r="F57" s="630"/>
      <c r="G57" s="582">
        <v>0</v>
      </c>
      <c r="H57" s="161"/>
      <c r="I57" s="161" t="s">
        <v>232</v>
      </c>
      <c r="J57" s="161" t="s">
        <v>295</v>
      </c>
      <c r="K57" s="161"/>
    </row>
    <row r="58" spans="1:11" ht="52.5" thickBot="1" x14ac:dyDescent="0.4">
      <c r="A58" s="74"/>
      <c r="B58" s="161" t="s">
        <v>314</v>
      </c>
      <c r="C58" s="310">
        <v>2023</v>
      </c>
      <c r="D58" s="582">
        <v>0</v>
      </c>
      <c r="E58" s="583">
        <v>0</v>
      </c>
      <c r="F58" s="630"/>
      <c r="G58" s="582">
        <v>0</v>
      </c>
      <c r="H58" s="161"/>
      <c r="I58" s="161" t="s">
        <v>232</v>
      </c>
      <c r="J58" s="161" t="s">
        <v>1136</v>
      </c>
      <c r="K58" s="161"/>
    </row>
    <row r="59" spans="1:11" ht="52.5" thickBot="1" x14ac:dyDescent="0.4">
      <c r="A59" s="74"/>
      <c r="B59" s="161" t="s">
        <v>315</v>
      </c>
      <c r="C59" s="310" t="s">
        <v>2</v>
      </c>
      <c r="D59" s="582">
        <v>0</v>
      </c>
      <c r="E59" s="583">
        <v>0</v>
      </c>
      <c r="F59" s="630"/>
      <c r="G59" s="582">
        <v>0</v>
      </c>
      <c r="H59" s="161"/>
      <c r="I59" s="161" t="s">
        <v>316</v>
      </c>
      <c r="J59" s="161" t="s">
        <v>317</v>
      </c>
      <c r="K59" s="161"/>
    </row>
    <row r="60" spans="1:11" ht="26.5" thickBot="1" x14ac:dyDescent="0.4">
      <c r="A60" s="74"/>
      <c r="B60" s="160" t="s">
        <v>318</v>
      </c>
      <c r="C60" s="290"/>
      <c r="D60" s="291"/>
      <c r="E60" s="292"/>
      <c r="F60" s="293"/>
      <c r="G60" s="291"/>
      <c r="H60" s="159"/>
      <c r="I60" s="159"/>
      <c r="J60" s="159"/>
      <c r="K60" s="159"/>
    </row>
    <row r="61" spans="1:11" ht="65.5" thickBot="1" x14ac:dyDescent="0.4">
      <c r="A61" s="74"/>
      <c r="B61" s="161" t="s">
        <v>319</v>
      </c>
      <c r="C61" s="310" t="s">
        <v>2</v>
      </c>
      <c r="D61" s="582">
        <v>1173.0600000000002</v>
      </c>
      <c r="E61" s="583">
        <v>0</v>
      </c>
      <c r="F61" s="630"/>
      <c r="G61" s="582">
        <v>0</v>
      </c>
      <c r="H61" s="161"/>
      <c r="I61" s="161" t="s">
        <v>805</v>
      </c>
      <c r="J61" s="161" t="s">
        <v>804</v>
      </c>
      <c r="K61" s="161"/>
    </row>
    <row r="62" spans="1:11" ht="15" thickBot="1" x14ac:dyDescent="0.4">
      <c r="A62" s="158"/>
      <c r="B62" s="606" t="s">
        <v>939</v>
      </c>
      <c r="C62" s="607"/>
      <c r="D62" s="603">
        <f>SUM(D9:D12,D14,D16:D23,D25:D29,D31:D33,D35:D41,D43:D46,D48:D51,D53:D59,D61)</f>
        <v>190377.91999999995</v>
      </c>
      <c r="E62" s="604">
        <f>SUM(E9:E12,E14,E16:E23,E25:E29,E31:E33,E35:E41,E43:E46,E48:E51,E53:E59,E61)</f>
        <v>32737.480000000003</v>
      </c>
      <c r="F62" s="605"/>
      <c r="G62" s="603">
        <f>SUM(G9:G12,G14,G16:G23,G25:G29,G31:G33,G35:G41,G43:G46,G48:G51,G53:G59,G61)</f>
        <v>23864.48</v>
      </c>
      <c r="H62" s="607"/>
      <c r="I62" s="607"/>
      <c r="J62" s="607"/>
      <c r="K62" s="607"/>
    </row>
    <row r="63" spans="1:11" ht="15" thickBot="1" x14ac:dyDescent="0.4">
      <c r="A63" s="74"/>
      <c r="B63" s="609" t="s">
        <v>226</v>
      </c>
      <c r="C63" s="607"/>
      <c r="D63" s="603">
        <v>0</v>
      </c>
      <c r="E63" s="604">
        <v>0</v>
      </c>
      <c r="F63" s="605"/>
      <c r="G63" s="603">
        <v>0</v>
      </c>
      <c r="H63" s="607"/>
      <c r="I63" s="607"/>
      <c r="J63" s="607"/>
      <c r="K63" s="607"/>
    </row>
    <row r="64" spans="1:11" ht="15" thickBot="1" x14ac:dyDescent="0.4">
      <c r="A64" s="74"/>
      <c r="B64" s="609" t="s">
        <v>227</v>
      </c>
      <c r="C64" s="607"/>
      <c r="D64" s="603">
        <f>D62</f>
        <v>190377.91999999995</v>
      </c>
      <c r="E64" s="604">
        <f>E62</f>
        <v>32737.480000000003</v>
      </c>
      <c r="F64" s="605"/>
      <c r="G64" s="603">
        <f>G62</f>
        <v>23864.48</v>
      </c>
      <c r="H64" s="607"/>
      <c r="I64" s="607"/>
      <c r="J64" s="607"/>
      <c r="K64" s="607"/>
    </row>
  </sheetData>
  <mergeCells count="69">
    <mergeCell ref="I4:K4"/>
    <mergeCell ref="I5:K5"/>
    <mergeCell ref="I1:K1"/>
    <mergeCell ref="A6:A7"/>
    <mergeCell ref="B6:B7"/>
    <mergeCell ref="C6:C7"/>
    <mergeCell ref="D6:G6"/>
    <mergeCell ref="H6:H7"/>
    <mergeCell ref="C5:E5"/>
    <mergeCell ref="C4:E4"/>
    <mergeCell ref="B2:K2"/>
    <mergeCell ref="C3:E3"/>
    <mergeCell ref="I3:K3"/>
    <mergeCell ref="J6:J7"/>
    <mergeCell ref="K6:K7"/>
    <mergeCell ref="I6:I7"/>
    <mergeCell ref="E17:F17"/>
    <mergeCell ref="E9:F9"/>
    <mergeCell ref="E11:F11"/>
    <mergeCell ref="E16:F16"/>
    <mergeCell ref="E14:F14"/>
    <mergeCell ref="C1:E1"/>
    <mergeCell ref="F1:G1"/>
    <mergeCell ref="E12:F12"/>
    <mergeCell ref="E10:F10"/>
    <mergeCell ref="E7:F7"/>
    <mergeCell ref="F3:G3"/>
    <mergeCell ref="F4:G4"/>
    <mergeCell ref="F5:G5"/>
    <mergeCell ref="E20:F20"/>
    <mergeCell ref="E18:F18"/>
    <mergeCell ref="E21:F21"/>
    <mergeCell ref="E22:F22"/>
    <mergeCell ref="E23:F23"/>
    <mergeCell ref="E19:F19"/>
    <mergeCell ref="E25:F25"/>
    <mergeCell ref="E26:F26"/>
    <mergeCell ref="E31:F31"/>
    <mergeCell ref="E32:F32"/>
    <mergeCell ref="E27:F27"/>
    <mergeCell ref="E28:F28"/>
    <mergeCell ref="E29:F29"/>
    <mergeCell ref="E33:F33"/>
    <mergeCell ref="E35:F35"/>
    <mergeCell ref="E37:F37"/>
    <mergeCell ref="E39:F39"/>
    <mergeCell ref="E64:F64"/>
    <mergeCell ref="E56:F56"/>
    <mergeCell ref="E58:F58"/>
    <mergeCell ref="E59:F59"/>
    <mergeCell ref="E63:F63"/>
    <mergeCell ref="E48:F48"/>
    <mergeCell ref="E49:F49"/>
    <mergeCell ref="E51:F51"/>
    <mergeCell ref="E53:F53"/>
    <mergeCell ref="E62:F62"/>
    <mergeCell ref="E36:F36"/>
    <mergeCell ref="E38:F38"/>
    <mergeCell ref="E40:F40"/>
    <mergeCell ref="E41:F41"/>
    <mergeCell ref="E43:F43"/>
    <mergeCell ref="E55:F55"/>
    <mergeCell ref="E57:F57"/>
    <mergeCell ref="E61:F61"/>
    <mergeCell ref="E44:F44"/>
    <mergeCell ref="E45:F45"/>
    <mergeCell ref="E46:F46"/>
    <mergeCell ref="E50:F50"/>
    <mergeCell ref="E54:F54"/>
  </mergeCells>
  <pageMargins left="0.7" right="0.7" top="0.75" bottom="0.75" header="0.3" footer="0.3"/>
  <pageSetup orientation="portrait" horizontalDpi="300" verticalDpi="300" r:id="rId1"/>
  <ignoredErrors>
    <ignoredError sqref="C3:E5 D7:G7"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zoomScale="70" zoomScaleNormal="70" workbookViewId="0">
      <pane ySplit="2" topLeftCell="A29" activePane="bottomLeft" state="frozen"/>
      <selection activeCell="E19" sqref="E19:F19"/>
      <selection pane="bottomLeft" activeCell="Q35" sqref="Q35"/>
    </sheetView>
  </sheetViews>
  <sheetFormatPr defaultColWidth="9.1796875" defaultRowHeight="14.5" x14ac:dyDescent="0.35"/>
  <cols>
    <col min="1" max="1" width="9.1796875" style="32"/>
    <col min="2" max="2" width="37.36328125" style="32" customWidth="1"/>
    <col min="3" max="4" width="8.6328125" style="32" customWidth="1"/>
    <col min="5" max="6" width="4.6328125" style="32" customWidth="1"/>
    <col min="7" max="7" width="8.6328125" style="32" customWidth="1"/>
    <col min="8" max="8" width="9.1796875" style="32" customWidth="1"/>
    <col min="9" max="11" width="9.1796875" style="32"/>
  </cols>
  <sheetData>
    <row r="1" spans="1:11" ht="40.25" customHeight="1" thickBot="1" x14ac:dyDescent="0.4">
      <c r="A1" s="154" t="s">
        <v>37</v>
      </c>
      <c r="B1" s="180" t="s">
        <v>101</v>
      </c>
      <c r="C1" s="381" t="s">
        <v>955</v>
      </c>
      <c r="D1" s="382"/>
      <c r="E1" s="383"/>
      <c r="F1" s="381" t="s">
        <v>956</v>
      </c>
      <c r="G1" s="383"/>
      <c r="H1" s="182" t="s">
        <v>967</v>
      </c>
      <c r="I1" s="428" t="s">
        <v>19</v>
      </c>
      <c r="J1" s="429"/>
      <c r="K1" s="430"/>
    </row>
    <row r="2" spans="1:11" ht="15" thickBot="1" x14ac:dyDescent="0.4">
      <c r="A2" s="47"/>
      <c r="B2" s="386" t="s">
        <v>321</v>
      </c>
      <c r="C2" s="387"/>
      <c r="D2" s="387"/>
      <c r="E2" s="387"/>
      <c r="F2" s="387"/>
      <c r="G2" s="387"/>
      <c r="H2" s="387"/>
      <c r="I2" s="387"/>
      <c r="J2" s="387"/>
      <c r="K2" s="388"/>
    </row>
    <row r="3" spans="1:11" ht="15" thickBot="1" x14ac:dyDescent="0.4">
      <c r="A3" s="39"/>
      <c r="B3" s="8" t="s">
        <v>322</v>
      </c>
      <c r="C3" s="89"/>
      <c r="D3" s="89"/>
      <c r="E3" s="89"/>
      <c r="F3" s="89"/>
      <c r="G3" s="89"/>
      <c r="H3" s="9"/>
      <c r="I3" s="89"/>
      <c r="J3" s="89"/>
      <c r="K3" s="90"/>
    </row>
    <row r="4" spans="1:11" ht="31" customHeight="1" thickBot="1" x14ac:dyDescent="0.4">
      <c r="A4" s="35"/>
      <c r="B4" s="191" t="s">
        <v>811</v>
      </c>
      <c r="C4" s="362" t="s">
        <v>812</v>
      </c>
      <c r="D4" s="400"/>
      <c r="E4" s="363"/>
      <c r="F4" s="362">
        <v>0.55000000000000004</v>
      </c>
      <c r="G4" s="363"/>
      <c r="H4" s="214">
        <v>0.62</v>
      </c>
      <c r="I4" s="357"/>
      <c r="J4" s="359"/>
      <c r="K4" s="358"/>
    </row>
    <row r="5" spans="1:11" ht="52.5" thickBot="1" x14ac:dyDescent="0.4">
      <c r="A5" s="35"/>
      <c r="B5" s="193" t="s">
        <v>814</v>
      </c>
      <c r="C5" s="362" t="s">
        <v>813</v>
      </c>
      <c r="D5" s="400"/>
      <c r="E5" s="363"/>
      <c r="F5" s="362">
        <v>0.71</v>
      </c>
      <c r="G5" s="363"/>
      <c r="H5" s="214">
        <v>0.77</v>
      </c>
      <c r="I5" s="357"/>
      <c r="J5" s="359"/>
      <c r="K5" s="358"/>
    </row>
    <row r="6" spans="1:11" ht="39.5" thickBot="1" x14ac:dyDescent="0.4">
      <c r="A6" s="35"/>
      <c r="B6" s="135" t="s">
        <v>815</v>
      </c>
      <c r="C6" s="362">
        <v>0.5</v>
      </c>
      <c r="D6" s="400"/>
      <c r="E6" s="363"/>
      <c r="F6" s="362">
        <v>0.61</v>
      </c>
      <c r="G6" s="363"/>
      <c r="H6" s="214">
        <v>0.68</v>
      </c>
      <c r="I6" s="357"/>
      <c r="J6" s="359"/>
      <c r="K6" s="358"/>
    </row>
    <row r="7" spans="1:11" ht="24.25" customHeight="1" thickBot="1" x14ac:dyDescent="0.4">
      <c r="A7" s="35"/>
      <c r="B7" s="352" t="s">
        <v>30</v>
      </c>
      <c r="C7" s="352" t="s">
        <v>31</v>
      </c>
      <c r="D7" s="368" t="s">
        <v>96</v>
      </c>
      <c r="E7" s="369"/>
      <c r="F7" s="369"/>
      <c r="G7" s="370"/>
      <c r="H7" s="352" t="s">
        <v>33</v>
      </c>
      <c r="I7" s="352" t="s">
        <v>34</v>
      </c>
      <c r="J7" s="352" t="s">
        <v>35</v>
      </c>
      <c r="K7" s="352" t="s">
        <v>247</v>
      </c>
    </row>
    <row r="8" spans="1:11" ht="22.5" customHeight="1" thickBot="1" x14ac:dyDescent="0.4">
      <c r="A8" s="35"/>
      <c r="B8" s="353"/>
      <c r="C8" s="353"/>
      <c r="D8" s="209" t="s">
        <v>952</v>
      </c>
      <c r="E8" s="371" t="s">
        <v>953</v>
      </c>
      <c r="F8" s="370"/>
      <c r="G8" s="209" t="s">
        <v>954</v>
      </c>
      <c r="H8" s="353"/>
      <c r="I8" s="353"/>
      <c r="J8" s="353"/>
      <c r="K8" s="353"/>
    </row>
    <row r="9" spans="1:11" ht="26.5" thickBot="1" x14ac:dyDescent="0.4">
      <c r="A9" s="352" t="s">
        <v>37</v>
      </c>
      <c r="B9" s="69" t="s">
        <v>323</v>
      </c>
      <c r="C9" s="40"/>
      <c r="D9" s="41"/>
      <c r="E9" s="41"/>
      <c r="F9" s="41"/>
      <c r="G9" s="41"/>
      <c r="H9" s="41"/>
      <c r="I9" s="41"/>
      <c r="J9" s="41"/>
      <c r="K9" s="42"/>
    </row>
    <row r="10" spans="1:11" ht="26.5" thickBot="1" x14ac:dyDescent="0.4">
      <c r="A10" s="353"/>
      <c r="B10" s="56" t="s">
        <v>324</v>
      </c>
      <c r="C10" s="310">
        <v>2022</v>
      </c>
      <c r="D10" s="582">
        <v>2932.65</v>
      </c>
      <c r="E10" s="583">
        <v>2250000</v>
      </c>
      <c r="F10" s="630"/>
      <c r="G10" s="582">
        <v>2250000</v>
      </c>
      <c r="H10" s="56"/>
      <c r="I10" s="56" t="s">
        <v>325</v>
      </c>
      <c r="J10" s="56" t="s">
        <v>326</v>
      </c>
      <c r="K10" s="56"/>
    </row>
    <row r="11" spans="1:11" s="270" customFormat="1" ht="117.5" thickBot="1" x14ac:dyDescent="0.4">
      <c r="A11" s="584"/>
      <c r="B11" s="305" t="s">
        <v>1274</v>
      </c>
      <c r="C11" s="310">
        <v>2022</v>
      </c>
      <c r="D11" s="582">
        <v>7038.36</v>
      </c>
      <c r="E11" s="583">
        <v>4416720</v>
      </c>
      <c r="F11" s="630"/>
      <c r="G11" s="582">
        <v>4416720</v>
      </c>
      <c r="H11" s="305"/>
      <c r="I11" s="310" t="s">
        <v>1137</v>
      </c>
      <c r="J11" s="305" t="s">
        <v>1138</v>
      </c>
      <c r="K11" s="310"/>
    </row>
    <row r="12" spans="1:11" ht="26.5" thickBot="1" x14ac:dyDescent="0.4">
      <c r="A12" s="166"/>
      <c r="B12" s="305" t="s">
        <v>1275</v>
      </c>
      <c r="C12" s="310">
        <v>2022</v>
      </c>
      <c r="D12" s="582">
        <v>2932.6500000000005</v>
      </c>
      <c r="E12" s="583">
        <v>0</v>
      </c>
      <c r="F12" s="630"/>
      <c r="G12" s="582">
        <v>0</v>
      </c>
      <c r="H12" s="161"/>
      <c r="I12" s="161" t="s">
        <v>327</v>
      </c>
      <c r="J12" s="305" t="s">
        <v>1276</v>
      </c>
      <c r="K12" s="161"/>
    </row>
    <row r="13" spans="1:11" ht="52.5" thickBot="1" x14ac:dyDescent="0.4">
      <c r="A13" s="166"/>
      <c r="B13" s="305" t="s">
        <v>1277</v>
      </c>
      <c r="C13" s="310" t="s">
        <v>2</v>
      </c>
      <c r="D13" s="582">
        <v>2650</v>
      </c>
      <c r="E13" s="583">
        <v>2650</v>
      </c>
      <c r="F13" s="630"/>
      <c r="G13" s="582">
        <v>2650</v>
      </c>
      <c r="H13" s="161"/>
      <c r="I13" s="161" t="s">
        <v>328</v>
      </c>
      <c r="J13" s="161" t="s">
        <v>329</v>
      </c>
      <c r="K13" s="161"/>
    </row>
    <row r="14" spans="1:11" ht="65.5" thickBot="1" x14ac:dyDescent="0.4">
      <c r="A14" s="6"/>
      <c r="B14" s="56" t="s">
        <v>697</v>
      </c>
      <c r="C14" s="310">
        <v>2021</v>
      </c>
      <c r="D14" s="582">
        <v>1466.325</v>
      </c>
      <c r="E14" s="583">
        <v>0</v>
      </c>
      <c r="F14" s="630"/>
      <c r="G14" s="582">
        <v>0</v>
      </c>
      <c r="H14" s="636"/>
      <c r="I14" s="56" t="s">
        <v>328</v>
      </c>
      <c r="J14" s="56" t="s">
        <v>698</v>
      </c>
      <c r="K14" s="636"/>
    </row>
    <row r="15" spans="1:11" ht="26.5" thickBot="1" x14ac:dyDescent="0.4">
      <c r="A15" s="39"/>
      <c r="B15" s="56" t="s">
        <v>330</v>
      </c>
      <c r="C15" s="310">
        <v>2022</v>
      </c>
      <c r="D15" s="582">
        <v>2932.65</v>
      </c>
      <c r="E15" s="583">
        <v>0</v>
      </c>
      <c r="F15" s="630"/>
      <c r="G15" s="582">
        <v>0</v>
      </c>
      <c r="H15" s="56"/>
      <c r="I15" s="56" t="s">
        <v>325</v>
      </c>
      <c r="J15" s="56" t="s">
        <v>331</v>
      </c>
      <c r="K15" s="56"/>
    </row>
    <row r="16" spans="1:11" ht="65.5" thickBot="1" x14ac:dyDescent="0.4">
      <c r="A16" s="6"/>
      <c r="B16" s="56" t="s">
        <v>332</v>
      </c>
      <c r="C16" s="310" t="s">
        <v>9</v>
      </c>
      <c r="D16" s="582">
        <v>2450</v>
      </c>
      <c r="E16" s="583">
        <v>0</v>
      </c>
      <c r="F16" s="630"/>
      <c r="G16" s="582">
        <v>0</v>
      </c>
      <c r="H16" s="56"/>
      <c r="I16" s="56" t="s">
        <v>1139</v>
      </c>
      <c r="J16" s="56" t="s">
        <v>333</v>
      </c>
      <c r="K16" s="56"/>
    </row>
    <row r="17" spans="1:11" ht="65.5" thickBot="1" x14ac:dyDescent="0.4">
      <c r="A17" s="39"/>
      <c r="B17" s="56" t="s">
        <v>334</v>
      </c>
      <c r="C17" s="310" t="s">
        <v>9</v>
      </c>
      <c r="D17" s="582">
        <v>2450</v>
      </c>
      <c r="E17" s="583">
        <v>0</v>
      </c>
      <c r="F17" s="630"/>
      <c r="G17" s="582">
        <v>0</v>
      </c>
      <c r="H17" s="56"/>
      <c r="I17" s="56" t="s">
        <v>1139</v>
      </c>
      <c r="J17" s="56" t="s">
        <v>333</v>
      </c>
      <c r="K17" s="56"/>
    </row>
    <row r="18" spans="1:11" s="270" customFormat="1" ht="52.5" thickBot="1" x14ac:dyDescent="0.4">
      <c r="A18" s="309"/>
      <c r="B18" s="305" t="s">
        <v>1273</v>
      </c>
      <c r="C18" s="310">
        <v>2022</v>
      </c>
      <c r="D18" s="582">
        <v>1173.0600000000002</v>
      </c>
      <c r="E18" s="583">
        <v>0</v>
      </c>
      <c r="F18" s="630"/>
      <c r="G18" s="582">
        <v>0</v>
      </c>
      <c r="H18" s="310"/>
      <c r="I18" s="310" t="s">
        <v>325</v>
      </c>
      <c r="J18" s="305" t="s">
        <v>1140</v>
      </c>
      <c r="K18" s="310"/>
    </row>
    <row r="19" spans="1:11" s="270" customFormat="1" ht="52.5" thickBot="1" x14ac:dyDescent="0.4">
      <c r="A19" s="502"/>
      <c r="B19" s="305" t="s">
        <v>1141</v>
      </c>
      <c r="C19" s="310">
        <v>2022</v>
      </c>
      <c r="D19" s="582"/>
      <c r="E19" s="583"/>
      <c r="F19" s="630"/>
      <c r="G19" s="582"/>
      <c r="H19" s="305"/>
      <c r="I19" s="305" t="s">
        <v>325</v>
      </c>
      <c r="J19" s="305" t="s">
        <v>1140</v>
      </c>
      <c r="K19" s="305"/>
    </row>
    <row r="20" spans="1:11" ht="26.5" thickBot="1" x14ac:dyDescent="0.4">
      <c r="A20" s="39"/>
      <c r="B20" s="81" t="s">
        <v>940</v>
      </c>
      <c r="C20" s="294"/>
      <c r="D20" s="295"/>
      <c r="E20" s="468"/>
      <c r="F20" s="469"/>
      <c r="G20" s="295"/>
      <c r="H20" s="81"/>
      <c r="I20" s="81"/>
      <c r="J20" s="81"/>
      <c r="K20" s="81"/>
    </row>
    <row r="21" spans="1:11" ht="65.5" thickBot="1" x14ac:dyDescent="0.4">
      <c r="A21" s="39"/>
      <c r="B21" s="56" t="s">
        <v>335</v>
      </c>
      <c r="C21" s="310">
        <v>2022</v>
      </c>
      <c r="D21" s="582">
        <v>2932.65</v>
      </c>
      <c r="E21" s="583">
        <v>2932.65</v>
      </c>
      <c r="F21" s="637"/>
      <c r="G21" s="582">
        <v>0</v>
      </c>
      <c r="H21" s="56"/>
      <c r="I21" s="56" t="s">
        <v>325</v>
      </c>
      <c r="J21" s="56" t="s">
        <v>806</v>
      </c>
      <c r="K21" s="56"/>
    </row>
    <row r="22" spans="1:11" ht="39.5" thickBot="1" x14ac:dyDescent="0.4">
      <c r="A22" s="39"/>
      <c r="B22" s="56" t="s">
        <v>1142</v>
      </c>
      <c r="C22" s="310" t="s">
        <v>2</v>
      </c>
      <c r="D22" s="582">
        <f t="shared" ref="D22:E22" si="0">10000+5000+3200</f>
        <v>18200</v>
      </c>
      <c r="E22" s="583">
        <f t="shared" si="0"/>
        <v>18200</v>
      </c>
      <c r="F22" s="630"/>
      <c r="G22" s="582">
        <f>10000+5000+3200</f>
        <v>18200</v>
      </c>
      <c r="H22" s="56"/>
      <c r="I22" s="56" t="s">
        <v>336</v>
      </c>
      <c r="J22" s="56" t="s">
        <v>1143</v>
      </c>
      <c r="K22" s="56"/>
    </row>
    <row r="23" spans="1:11" ht="39.5" thickBot="1" x14ac:dyDescent="0.4">
      <c r="A23" s="39"/>
      <c r="B23" s="56" t="s">
        <v>337</v>
      </c>
      <c r="C23" s="310" t="s">
        <v>2</v>
      </c>
      <c r="D23" s="582">
        <f t="shared" ref="D23:E23" si="1">5000+2500+2450</f>
        <v>9950</v>
      </c>
      <c r="E23" s="583">
        <f t="shared" si="1"/>
        <v>9950</v>
      </c>
      <c r="F23" s="630"/>
      <c r="G23" s="582">
        <f>5000+2500+2450</f>
        <v>9950</v>
      </c>
      <c r="H23" s="56"/>
      <c r="I23" s="56" t="s">
        <v>336</v>
      </c>
      <c r="J23" s="56" t="s">
        <v>1143</v>
      </c>
      <c r="K23" s="56"/>
    </row>
    <row r="24" spans="1:11" ht="52.5" thickBot="1" x14ac:dyDescent="0.4">
      <c r="A24" s="39"/>
      <c r="B24" s="56" t="s">
        <v>941</v>
      </c>
      <c r="C24" s="310">
        <v>2021</v>
      </c>
      <c r="D24" s="582">
        <v>2932.65</v>
      </c>
      <c r="E24" s="583">
        <v>2932.65</v>
      </c>
      <c r="F24" s="630"/>
      <c r="G24" s="582">
        <v>0</v>
      </c>
      <c r="H24" s="56"/>
      <c r="I24" s="56" t="s">
        <v>134</v>
      </c>
      <c r="J24" s="56" t="s">
        <v>40</v>
      </c>
      <c r="K24" s="56"/>
    </row>
    <row r="25" spans="1:11" ht="26.5" thickBot="1" x14ac:dyDescent="0.4">
      <c r="A25" s="39"/>
      <c r="B25" s="56" t="s">
        <v>338</v>
      </c>
      <c r="C25" s="310">
        <v>2022</v>
      </c>
      <c r="D25" s="582">
        <v>4105.7100000000009</v>
      </c>
      <c r="E25" s="583">
        <v>0</v>
      </c>
      <c r="F25" s="630"/>
      <c r="G25" s="582">
        <v>0</v>
      </c>
      <c r="H25" s="56"/>
      <c r="I25" s="56" t="s">
        <v>325</v>
      </c>
      <c r="J25" s="56" t="s">
        <v>807</v>
      </c>
      <c r="K25" s="56"/>
    </row>
    <row r="26" spans="1:11" ht="52.5" thickBot="1" x14ac:dyDescent="0.4">
      <c r="A26" s="39"/>
      <c r="B26" s="56" t="s">
        <v>339</v>
      </c>
      <c r="C26" s="310">
        <v>2022</v>
      </c>
      <c r="D26" s="582">
        <v>0</v>
      </c>
      <c r="E26" s="583">
        <v>135200</v>
      </c>
      <c r="F26" s="630"/>
      <c r="G26" s="582">
        <v>0</v>
      </c>
      <c r="H26" s="56"/>
      <c r="I26" s="56" t="s">
        <v>325</v>
      </c>
      <c r="J26" s="56" t="s">
        <v>40</v>
      </c>
      <c r="K26" s="56"/>
    </row>
    <row r="27" spans="1:11" ht="39.5" thickBot="1" x14ac:dyDescent="0.4">
      <c r="A27" s="6"/>
      <c r="B27" s="63" t="s">
        <v>934</v>
      </c>
      <c r="C27" s="290"/>
      <c r="D27" s="291"/>
      <c r="E27" s="470"/>
      <c r="F27" s="452"/>
      <c r="G27" s="291"/>
      <c r="H27" s="177"/>
      <c r="I27" s="177"/>
      <c r="J27" s="177"/>
      <c r="K27" s="177"/>
    </row>
    <row r="28" spans="1:11" ht="39.5" thickBot="1" x14ac:dyDescent="0.4">
      <c r="A28" s="6"/>
      <c r="B28" s="56" t="s">
        <v>340</v>
      </c>
      <c r="C28" s="310">
        <v>2021</v>
      </c>
      <c r="D28" s="582">
        <v>0</v>
      </c>
      <c r="E28" s="583">
        <f>180000+45000</f>
        <v>225000</v>
      </c>
      <c r="F28" s="630"/>
      <c r="G28" s="582">
        <v>0</v>
      </c>
      <c r="H28" s="56"/>
      <c r="I28" s="56" t="s">
        <v>341</v>
      </c>
      <c r="J28" s="56" t="s">
        <v>280</v>
      </c>
      <c r="K28" s="56"/>
    </row>
    <row r="29" spans="1:11" ht="26.5" thickBot="1" x14ac:dyDescent="0.4">
      <c r="A29" s="6"/>
      <c r="B29" s="56" t="s">
        <v>342</v>
      </c>
      <c r="C29" s="310">
        <v>2022</v>
      </c>
      <c r="D29" s="582">
        <v>2500</v>
      </c>
      <c r="E29" s="583">
        <v>0</v>
      </c>
      <c r="F29" s="630"/>
      <c r="G29" s="582">
        <v>0</v>
      </c>
      <c r="H29" s="56"/>
      <c r="I29" s="56" t="s">
        <v>53</v>
      </c>
      <c r="J29" s="56" t="s">
        <v>343</v>
      </c>
      <c r="K29" s="56"/>
    </row>
    <row r="30" spans="1:11" ht="39.5" thickBot="1" x14ac:dyDescent="0.4">
      <c r="A30" s="6"/>
      <c r="B30" s="56" t="s">
        <v>809</v>
      </c>
      <c r="C30" s="310">
        <v>2022</v>
      </c>
      <c r="D30" s="582">
        <v>2932.65</v>
      </c>
      <c r="E30" s="583">
        <v>2932.65</v>
      </c>
      <c r="F30" s="630"/>
      <c r="G30" s="582">
        <v>2932.65</v>
      </c>
      <c r="H30" s="56"/>
      <c r="I30" s="56" t="s">
        <v>53</v>
      </c>
      <c r="J30" s="56" t="s">
        <v>808</v>
      </c>
      <c r="K30" s="56"/>
    </row>
    <row r="31" spans="1:11" ht="26.5" thickBot="1" x14ac:dyDescent="0.4">
      <c r="A31" s="10"/>
      <c r="B31" s="56" t="s">
        <v>344</v>
      </c>
      <c r="C31" s="310" t="s">
        <v>2</v>
      </c>
      <c r="D31" s="582">
        <v>2500</v>
      </c>
      <c r="E31" s="583">
        <v>0</v>
      </c>
      <c r="F31" s="630"/>
      <c r="G31" s="582">
        <v>0</v>
      </c>
      <c r="H31" s="56"/>
      <c r="I31" s="56" t="s">
        <v>56</v>
      </c>
      <c r="J31" s="56" t="s">
        <v>343</v>
      </c>
      <c r="K31" s="56"/>
    </row>
    <row r="32" spans="1:11" ht="39.5" thickBot="1" x14ac:dyDescent="0.4">
      <c r="A32" s="10"/>
      <c r="B32" s="56" t="s">
        <v>810</v>
      </c>
      <c r="C32" s="310" t="s">
        <v>2</v>
      </c>
      <c r="D32" s="582">
        <v>2932.65</v>
      </c>
      <c r="E32" s="583">
        <v>2932.65</v>
      </c>
      <c r="F32" s="630"/>
      <c r="G32" s="582">
        <v>2932.65</v>
      </c>
      <c r="H32" s="56"/>
      <c r="I32" s="56"/>
      <c r="J32" s="56" t="s">
        <v>808</v>
      </c>
      <c r="K32" s="56"/>
    </row>
    <row r="33" spans="1:11" ht="39.5" thickBot="1" x14ac:dyDescent="0.4">
      <c r="A33" s="39"/>
      <c r="B33" s="56" t="s">
        <v>345</v>
      </c>
      <c r="C33" s="310" t="s">
        <v>2</v>
      </c>
      <c r="D33" s="582">
        <f>3*30000</f>
        <v>90000</v>
      </c>
      <c r="E33" s="583">
        <f>3*15000</f>
        <v>45000</v>
      </c>
      <c r="F33" s="630"/>
      <c r="G33" s="582">
        <f>3*14100</f>
        <v>42300</v>
      </c>
      <c r="H33" s="56"/>
      <c r="I33" s="56" t="s">
        <v>699</v>
      </c>
      <c r="J33" s="56" t="s">
        <v>1144</v>
      </c>
      <c r="K33" s="56"/>
    </row>
    <row r="34" spans="1:11" ht="15" thickBot="1" x14ac:dyDescent="0.4">
      <c r="A34" s="158"/>
      <c r="B34" s="606" t="s">
        <v>320</v>
      </c>
      <c r="C34" s="607"/>
      <c r="D34" s="603">
        <f>SUM(D10:D19,D21:D26,D28:D33)</f>
        <v>165012.005</v>
      </c>
      <c r="E34" s="604">
        <f>SUM(E10:E19,E21:E26,E28:E33)</f>
        <v>7114450.6000000015</v>
      </c>
      <c r="F34" s="605"/>
      <c r="G34" s="603">
        <f>SUM(G10:G19,G21:G26,G28:G33)</f>
        <v>6745685.3000000007</v>
      </c>
      <c r="H34" s="607"/>
      <c r="I34" s="607"/>
      <c r="J34" s="607"/>
      <c r="K34" s="607"/>
    </row>
    <row r="35" spans="1:11" ht="15" thickBot="1" x14ac:dyDescent="0.4">
      <c r="A35" s="74"/>
      <c r="B35" s="609" t="s">
        <v>226</v>
      </c>
      <c r="C35" s="607"/>
      <c r="D35" s="603">
        <v>0</v>
      </c>
      <c r="E35" s="604">
        <v>0</v>
      </c>
      <c r="F35" s="605"/>
      <c r="G35" s="603">
        <v>0</v>
      </c>
      <c r="H35" s="607"/>
      <c r="I35" s="607"/>
      <c r="J35" s="607"/>
      <c r="K35" s="607"/>
    </row>
    <row r="36" spans="1:11" ht="15" thickBot="1" x14ac:dyDescent="0.4">
      <c r="A36" s="74"/>
      <c r="B36" s="609" t="s">
        <v>227</v>
      </c>
      <c r="C36" s="607"/>
      <c r="D36" s="603">
        <v>166185.065</v>
      </c>
      <c r="E36" s="604">
        <v>7114450.6000000015</v>
      </c>
      <c r="F36" s="605"/>
      <c r="G36" s="603">
        <v>6745685.3000000007</v>
      </c>
      <c r="H36" s="607"/>
      <c r="I36" s="607"/>
      <c r="J36" s="607"/>
      <c r="K36" s="607"/>
    </row>
    <row r="37" spans="1:11" ht="32.25" customHeight="1" thickBot="1" x14ac:dyDescent="0.4">
      <c r="A37" s="402"/>
      <c r="B37" s="402" t="s">
        <v>30</v>
      </c>
      <c r="C37" s="402" t="s">
        <v>31</v>
      </c>
      <c r="D37" s="407" t="s">
        <v>96</v>
      </c>
      <c r="E37" s="408"/>
      <c r="F37" s="408"/>
      <c r="G37" s="409"/>
      <c r="H37" s="402" t="s">
        <v>33</v>
      </c>
      <c r="I37" s="402" t="s">
        <v>34</v>
      </c>
      <c r="J37" s="402" t="s">
        <v>246</v>
      </c>
      <c r="K37" s="402" t="s">
        <v>247</v>
      </c>
    </row>
    <row r="38" spans="1:11" ht="14.5" customHeight="1" thickBot="1" x14ac:dyDescent="0.4">
      <c r="A38" s="403"/>
      <c r="B38" s="403"/>
      <c r="C38" s="403"/>
      <c r="D38" s="209" t="s">
        <v>952</v>
      </c>
      <c r="E38" s="371" t="s">
        <v>953</v>
      </c>
      <c r="F38" s="370"/>
      <c r="G38" s="209" t="s">
        <v>954</v>
      </c>
      <c r="H38" s="403"/>
      <c r="I38" s="403"/>
      <c r="J38" s="403"/>
      <c r="K38" s="403"/>
    </row>
    <row r="39" spans="1:11" ht="15" thickBot="1" x14ac:dyDescent="0.4">
      <c r="A39" s="74"/>
      <c r="B39" s="606" t="s">
        <v>948</v>
      </c>
      <c r="C39" s="607"/>
      <c r="D39" s="603">
        <f>'Chapter II (II.1)'!D24+'Chapter II (II.2)'!D21+'Chapter II (II.3)'!D62+'Chapter II (II.4)'!D34</f>
        <v>485539.26499999996</v>
      </c>
      <c r="E39" s="604">
        <f>'Chapter II (II.1)'!E24:F24+'Chapter II (II.2)'!E21:F21+'Chapter II (II.3)'!E62:F62+'Chapter II (II.4)'!E34:F34</f>
        <v>7259299.2800000012</v>
      </c>
      <c r="F39" s="608"/>
      <c r="G39" s="603">
        <f>'Chapter II (II.1)'!G24+'Chapter II (II.2)'!G21+'Chapter II (II.3)'!G62+'Chapter II (II.4)'!G34</f>
        <v>6876014.8600000003</v>
      </c>
      <c r="H39" s="607"/>
      <c r="I39" s="607"/>
      <c r="J39" s="607"/>
      <c r="K39" s="607"/>
    </row>
    <row r="40" spans="1:11" ht="15" thickBot="1" x14ac:dyDescent="0.4">
      <c r="A40" s="74"/>
      <c r="B40" s="609" t="s">
        <v>226</v>
      </c>
      <c r="C40" s="607"/>
      <c r="D40" s="603">
        <f>'Chapter II (II.1)'!D25+'Chapter II (II.2)'!D22+'Chapter II (II.3)'!D63+'Chapter II (II.4)'!D35</f>
        <v>0</v>
      </c>
      <c r="E40" s="604">
        <f>'Chapter II (II.1)'!E25:F25+'Chapter II (II.2)'!E22:F22+'Chapter II (II.3)'!E63:F63+'Chapter II (II.4)'!E35:F35</f>
        <v>0</v>
      </c>
      <c r="F40" s="608"/>
      <c r="G40" s="603">
        <f>'Chapter II (II.1)'!G25+'Chapter II (II.2)'!G22+'Chapter II (II.3)'!G63+'Chapter II (II.4)'!G35</f>
        <v>0</v>
      </c>
      <c r="H40" s="607"/>
      <c r="I40" s="607"/>
      <c r="J40" s="607"/>
      <c r="K40" s="607"/>
    </row>
    <row r="41" spans="1:11" ht="15" thickBot="1" x14ac:dyDescent="0.4">
      <c r="A41" s="74"/>
      <c r="B41" s="609" t="s">
        <v>227</v>
      </c>
      <c r="C41" s="607"/>
      <c r="D41" s="603">
        <f>'Chapter II (II.1)'!D26+'Chapter II (II.2)'!D23+'Chapter II (II.3)'!D64+'Chapter II (II.4)'!D36</f>
        <v>486712.32499999995</v>
      </c>
      <c r="E41" s="604">
        <f>'Chapter II (II.1)'!E26:F26+'Chapter II (II.2)'!E23:F23+'Chapter II (II.3)'!E64:F64+'Chapter II (II.4)'!E36:F36</f>
        <v>7259299.2800000012</v>
      </c>
      <c r="F41" s="608"/>
      <c r="G41" s="603">
        <f>'Chapter II (II.1)'!G26+'Chapter II (II.2)'!G23+'Chapter II (II.3)'!G64+'Chapter II (II.4)'!G36</f>
        <v>6876014.8600000003</v>
      </c>
      <c r="H41" s="607"/>
      <c r="I41" s="607"/>
      <c r="J41" s="607"/>
      <c r="K41" s="607"/>
    </row>
  </sheetData>
  <mergeCells count="61">
    <mergeCell ref="A9:A10"/>
    <mergeCell ref="B7:B8"/>
    <mergeCell ref="C7:C8"/>
    <mergeCell ref="D7:G7"/>
    <mergeCell ref="H7:H8"/>
    <mergeCell ref="E10:F10"/>
    <mergeCell ref="B2:K2"/>
    <mergeCell ref="K7:K8"/>
    <mergeCell ref="E8:F8"/>
    <mergeCell ref="I7:I8"/>
    <mergeCell ref="C4:E4"/>
    <mergeCell ref="F4:G4"/>
    <mergeCell ref="I4:K4"/>
    <mergeCell ref="C5:E5"/>
    <mergeCell ref="C6:E6"/>
    <mergeCell ref="F5:G5"/>
    <mergeCell ref="F6:G6"/>
    <mergeCell ref="I5:K5"/>
    <mergeCell ref="I6:K6"/>
    <mergeCell ref="E18:F18"/>
    <mergeCell ref="E13:F13"/>
    <mergeCell ref="E14:F14"/>
    <mergeCell ref="E15:F15"/>
    <mergeCell ref="J7:J8"/>
    <mergeCell ref="E11:F11"/>
    <mergeCell ref="E12:F12"/>
    <mergeCell ref="E27:F27"/>
    <mergeCell ref="E28:F28"/>
    <mergeCell ref="E31:F31"/>
    <mergeCell ref="E29:F29"/>
    <mergeCell ref="E22:F22"/>
    <mergeCell ref="E25:F25"/>
    <mergeCell ref="E23:F23"/>
    <mergeCell ref="E24:F24"/>
    <mergeCell ref="E26:F26"/>
    <mergeCell ref="C1:E1"/>
    <mergeCell ref="F1:G1"/>
    <mergeCell ref="I1:K1"/>
    <mergeCell ref="A37:A38"/>
    <mergeCell ref="B37:B38"/>
    <mergeCell ref="C37:C38"/>
    <mergeCell ref="D37:G37"/>
    <mergeCell ref="H37:H38"/>
    <mergeCell ref="E35:F35"/>
    <mergeCell ref="E36:F36"/>
    <mergeCell ref="E33:F33"/>
    <mergeCell ref="E16:F16"/>
    <mergeCell ref="E17:F17"/>
    <mergeCell ref="E19:F19"/>
    <mergeCell ref="E20:F20"/>
    <mergeCell ref="E21:F21"/>
    <mergeCell ref="E40:F40"/>
    <mergeCell ref="E41:F41"/>
    <mergeCell ref="K37:K38"/>
    <mergeCell ref="E30:F30"/>
    <mergeCell ref="E32:F32"/>
    <mergeCell ref="E34:F34"/>
    <mergeCell ref="I37:I38"/>
    <mergeCell ref="J37:J38"/>
    <mergeCell ref="E38:F38"/>
    <mergeCell ref="E39:F39"/>
  </mergeCells>
  <pageMargins left="0.7" right="0.7" top="0.75" bottom="0.75" header="0.3" footer="0.3"/>
  <pageSetup orientation="portrait" horizontalDpi="300" verticalDpi="300" r:id="rId1"/>
  <ignoredErrors>
    <ignoredError sqref="C4:E5 D8:G8 D38:G38" numberStoredAsText="1"/>
    <ignoredError sqref="E40:F41"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1"/>
  <sheetViews>
    <sheetView zoomScale="40" zoomScaleNormal="40" workbookViewId="0">
      <pane ySplit="1" topLeftCell="A72" activePane="bottomLeft" state="frozen"/>
      <selection activeCell="E19" sqref="E19:F19"/>
      <selection pane="bottomLeft" activeCell="W84" sqref="W84"/>
    </sheetView>
  </sheetViews>
  <sheetFormatPr defaultColWidth="9.1796875" defaultRowHeight="14.5" x14ac:dyDescent="0.35"/>
  <cols>
    <col min="1" max="1" width="9.1796875" style="100"/>
    <col min="2" max="2" width="37.36328125" style="28" customWidth="1"/>
    <col min="3" max="4" width="8.6328125" style="28" customWidth="1"/>
    <col min="5" max="6" width="4.6328125" style="28" customWidth="1"/>
    <col min="7" max="7" width="8.6328125" style="28" customWidth="1"/>
    <col min="8" max="8" width="9.1796875" style="28" customWidth="1"/>
    <col min="9" max="9" width="9.1796875" style="28"/>
    <col min="10" max="10" width="18" style="28" customWidth="1"/>
    <col min="11" max="11" width="12.6328125" style="28" customWidth="1"/>
  </cols>
  <sheetData>
    <row r="1" spans="1:11" ht="23.75" customHeight="1" thickBot="1" x14ac:dyDescent="0.4">
      <c r="A1" s="73" t="s">
        <v>922</v>
      </c>
      <c r="B1" s="92" t="s">
        <v>101</v>
      </c>
      <c r="C1" s="381" t="s">
        <v>955</v>
      </c>
      <c r="D1" s="382"/>
      <c r="E1" s="383"/>
      <c r="F1" s="381" t="s">
        <v>956</v>
      </c>
      <c r="G1" s="383"/>
      <c r="H1" s="182" t="s">
        <v>967</v>
      </c>
      <c r="I1" s="381" t="s">
        <v>19</v>
      </c>
      <c r="J1" s="382"/>
      <c r="K1" s="383"/>
    </row>
    <row r="2" spans="1:11" ht="26.5" thickBot="1" x14ac:dyDescent="0.4">
      <c r="A2" s="33"/>
      <c r="B2" s="34" t="s">
        <v>474</v>
      </c>
      <c r="C2" s="389"/>
      <c r="D2" s="389"/>
      <c r="E2" s="389"/>
      <c r="F2" s="390"/>
      <c r="G2" s="390"/>
      <c r="H2" s="61"/>
      <c r="I2" s="389"/>
      <c r="J2" s="389"/>
      <c r="K2" s="391"/>
    </row>
    <row r="3" spans="1:11" ht="15.75" customHeight="1" thickBot="1" x14ac:dyDescent="0.4">
      <c r="A3" s="35"/>
      <c r="B3" s="36" t="s">
        <v>179</v>
      </c>
      <c r="C3" s="357" t="s">
        <v>27</v>
      </c>
      <c r="D3" s="359"/>
      <c r="E3" s="358"/>
      <c r="F3" s="357"/>
      <c r="G3" s="358"/>
      <c r="H3" s="43"/>
      <c r="I3" s="357"/>
      <c r="J3" s="359"/>
      <c r="K3" s="358"/>
    </row>
    <row r="4" spans="1:11" s="31" customFormat="1" ht="27" thickBot="1" x14ac:dyDescent="0.4">
      <c r="B4" s="224" t="s">
        <v>979</v>
      </c>
      <c r="C4" s="340" t="s">
        <v>976</v>
      </c>
      <c r="D4" s="340"/>
      <c r="E4" s="340"/>
      <c r="F4" s="340" t="s">
        <v>978</v>
      </c>
      <c r="G4" s="340"/>
      <c r="H4" s="248" t="s">
        <v>977</v>
      </c>
      <c r="I4" s="296"/>
      <c r="J4" s="297"/>
      <c r="K4" s="298"/>
    </row>
    <row r="5" spans="1:11" s="31" customFormat="1" ht="27" thickBot="1" x14ac:dyDescent="0.4">
      <c r="B5" s="224" t="s">
        <v>980</v>
      </c>
      <c r="C5" s="340" t="s">
        <v>1145</v>
      </c>
      <c r="D5" s="340"/>
      <c r="E5" s="340"/>
      <c r="F5" s="340" t="s">
        <v>1146</v>
      </c>
      <c r="G5" s="340"/>
      <c r="H5" s="248" t="s">
        <v>1147</v>
      </c>
      <c r="I5" s="299"/>
      <c r="J5" s="300"/>
      <c r="K5" s="301"/>
    </row>
    <row r="6" spans="1:11" s="31" customFormat="1" ht="27" thickBot="1" x14ac:dyDescent="0.4">
      <c r="B6" s="224" t="s">
        <v>981</v>
      </c>
      <c r="C6" s="340">
        <v>2001</v>
      </c>
      <c r="D6" s="340"/>
      <c r="E6" s="340"/>
      <c r="F6" s="340">
        <v>1161</v>
      </c>
      <c r="G6" s="340"/>
      <c r="H6" s="248">
        <v>813</v>
      </c>
      <c r="I6" s="299"/>
      <c r="J6" s="300"/>
      <c r="K6" s="301"/>
    </row>
    <row r="7" spans="1:11" s="31" customFormat="1" ht="27" thickBot="1" x14ac:dyDescent="0.4">
      <c r="B7" s="224" t="s">
        <v>982</v>
      </c>
      <c r="C7" s="340" t="s">
        <v>968</v>
      </c>
      <c r="D7" s="340"/>
      <c r="E7" s="340"/>
      <c r="F7" s="341">
        <v>0.5</v>
      </c>
      <c r="G7" s="341"/>
      <c r="H7" s="249">
        <v>1</v>
      </c>
      <c r="I7" s="299" t="s">
        <v>1</v>
      </c>
      <c r="J7" s="300"/>
      <c r="K7" s="301"/>
    </row>
    <row r="8" spans="1:11" s="31" customFormat="1" ht="27" thickBot="1" x14ac:dyDescent="0.4">
      <c r="B8" s="224" t="s">
        <v>983</v>
      </c>
      <c r="C8" s="340" t="s">
        <v>1148</v>
      </c>
      <c r="D8" s="340"/>
      <c r="E8" s="340"/>
      <c r="F8" s="340">
        <v>206</v>
      </c>
      <c r="G8" s="340"/>
      <c r="H8" s="248">
        <v>144</v>
      </c>
      <c r="I8" s="299"/>
      <c r="J8" s="300"/>
      <c r="K8" s="301"/>
    </row>
    <row r="9" spans="1:11" s="31" customFormat="1" ht="27" thickBot="1" x14ac:dyDescent="0.4">
      <c r="B9" s="224" t="s">
        <v>984</v>
      </c>
      <c r="C9" s="340" t="s">
        <v>1149</v>
      </c>
      <c r="D9" s="340"/>
      <c r="E9" s="340"/>
      <c r="F9" s="340" t="s">
        <v>1150</v>
      </c>
      <c r="G9" s="340"/>
      <c r="H9" s="248" t="s">
        <v>1151</v>
      </c>
      <c r="I9" s="299"/>
      <c r="J9" s="300"/>
      <c r="K9" s="301"/>
    </row>
    <row r="10" spans="1:11" s="31" customFormat="1" ht="27" thickBot="1" x14ac:dyDescent="0.4">
      <c r="B10" s="224" t="s">
        <v>985</v>
      </c>
      <c r="C10" s="340" t="s">
        <v>973</v>
      </c>
      <c r="D10" s="340"/>
      <c r="E10" s="340"/>
      <c r="F10" s="341">
        <v>1.22</v>
      </c>
      <c r="G10" s="341"/>
      <c r="H10" s="249">
        <v>1.59</v>
      </c>
      <c r="I10" s="299"/>
      <c r="J10" s="300"/>
      <c r="K10" s="301"/>
    </row>
    <row r="11" spans="1:11" s="31" customFormat="1" ht="27" thickBot="1" x14ac:dyDescent="0.4">
      <c r="B11" s="224" t="s">
        <v>986</v>
      </c>
      <c r="C11" s="340" t="s">
        <v>1152</v>
      </c>
      <c r="D11" s="340"/>
      <c r="E11" s="340"/>
      <c r="F11" s="340">
        <v>536</v>
      </c>
      <c r="G11" s="340"/>
      <c r="H11" s="248">
        <v>338</v>
      </c>
      <c r="I11" s="299"/>
      <c r="J11" s="300"/>
      <c r="K11" s="301"/>
    </row>
    <row r="12" spans="1:11" s="31" customFormat="1" ht="27" thickBot="1" x14ac:dyDescent="0.4">
      <c r="B12" s="224" t="s">
        <v>987</v>
      </c>
      <c r="C12" s="340" t="s">
        <v>974</v>
      </c>
      <c r="D12" s="340"/>
      <c r="E12" s="340"/>
      <c r="F12" s="341">
        <v>1.23</v>
      </c>
      <c r="G12" s="341"/>
      <c r="H12" s="249">
        <v>1.23</v>
      </c>
      <c r="I12" s="299"/>
      <c r="J12" s="300"/>
      <c r="K12" s="301"/>
    </row>
    <row r="13" spans="1:11" s="31" customFormat="1" ht="27" thickBot="1" x14ac:dyDescent="0.4">
      <c r="B13" s="224" t="s">
        <v>988</v>
      </c>
      <c r="C13" s="340" t="s">
        <v>1153</v>
      </c>
      <c r="D13" s="340"/>
      <c r="E13" s="340"/>
      <c r="F13" s="340" t="s">
        <v>1154</v>
      </c>
      <c r="G13" s="340"/>
      <c r="H13" s="248" t="s">
        <v>1155</v>
      </c>
      <c r="I13" s="299"/>
      <c r="J13" s="300"/>
      <c r="K13" s="301"/>
    </row>
    <row r="14" spans="1:11" s="31" customFormat="1" ht="27" thickBot="1" x14ac:dyDescent="0.4">
      <c r="B14" s="224" t="s">
        <v>989</v>
      </c>
      <c r="C14" s="341">
        <v>0.93</v>
      </c>
      <c r="D14" s="341"/>
      <c r="E14" s="341"/>
      <c r="F14" s="341">
        <v>1.32</v>
      </c>
      <c r="G14" s="341"/>
      <c r="H14" s="227">
        <v>1.716</v>
      </c>
      <c r="I14" s="299"/>
      <c r="J14" s="300"/>
      <c r="K14" s="301"/>
    </row>
    <row r="15" spans="1:11" s="31" customFormat="1" ht="27" thickBot="1" x14ac:dyDescent="0.4">
      <c r="B15" s="224" t="s">
        <v>990</v>
      </c>
      <c r="C15" s="340" t="s">
        <v>1156</v>
      </c>
      <c r="D15" s="340"/>
      <c r="E15" s="340"/>
      <c r="F15" s="340" t="s">
        <v>1157</v>
      </c>
      <c r="G15" s="340"/>
      <c r="H15" s="248" t="s">
        <v>1158</v>
      </c>
      <c r="I15" s="299"/>
      <c r="J15" s="300"/>
      <c r="K15" s="301"/>
    </row>
    <row r="16" spans="1:11" s="31" customFormat="1" ht="27" thickBot="1" x14ac:dyDescent="0.4">
      <c r="B16" s="224" t="s">
        <v>991</v>
      </c>
      <c r="C16" s="340" t="s">
        <v>975</v>
      </c>
      <c r="D16" s="340"/>
      <c r="E16" s="340"/>
      <c r="F16" s="341">
        <v>0.91</v>
      </c>
      <c r="G16" s="341"/>
      <c r="H16" s="249">
        <v>1.05</v>
      </c>
      <c r="I16" s="299"/>
      <c r="J16" s="300"/>
      <c r="K16" s="301"/>
    </row>
    <row r="17" spans="1:11" s="31" customFormat="1" ht="27" thickBot="1" x14ac:dyDescent="0.4">
      <c r="B17" s="224" t="s">
        <v>992</v>
      </c>
      <c r="C17" s="340" t="s">
        <v>1159</v>
      </c>
      <c r="D17" s="340"/>
      <c r="E17" s="340"/>
      <c r="F17" s="340" t="s">
        <v>1160</v>
      </c>
      <c r="G17" s="340"/>
      <c r="H17" s="248" t="s">
        <v>1161</v>
      </c>
      <c r="I17" s="302"/>
      <c r="J17" s="303"/>
      <c r="K17" s="304"/>
    </row>
    <row r="18" spans="1:11" ht="39.5" thickBot="1" x14ac:dyDescent="0.4">
      <c r="A18" s="83"/>
      <c r="B18" s="15" t="s">
        <v>475</v>
      </c>
      <c r="C18" s="473">
        <v>0.35</v>
      </c>
      <c r="D18" s="474"/>
      <c r="E18" s="475"/>
      <c r="F18" s="362">
        <v>0.38</v>
      </c>
      <c r="G18" s="363"/>
      <c r="H18" s="214">
        <v>0.47</v>
      </c>
      <c r="I18" s="357"/>
      <c r="J18" s="359"/>
      <c r="K18" s="358"/>
    </row>
    <row r="19" spans="1:11" ht="26.5" thickBot="1" x14ac:dyDescent="0.4">
      <c r="A19" s="83"/>
      <c r="B19" s="98" t="s">
        <v>476</v>
      </c>
      <c r="C19" s="473">
        <v>0.6</v>
      </c>
      <c r="D19" s="474"/>
      <c r="E19" s="475"/>
      <c r="F19" s="362">
        <v>0.62</v>
      </c>
      <c r="G19" s="363"/>
      <c r="H19" s="214">
        <v>0.64</v>
      </c>
      <c r="I19" s="357"/>
      <c r="J19" s="359"/>
      <c r="K19" s="358"/>
    </row>
    <row r="20" spans="1:11" ht="26.5" thickBot="1" x14ac:dyDescent="0.4">
      <c r="A20" s="83"/>
      <c r="B20" s="16" t="s">
        <v>959</v>
      </c>
      <c r="C20" s="473">
        <v>0.6</v>
      </c>
      <c r="D20" s="474"/>
      <c r="E20" s="475"/>
      <c r="F20" s="362">
        <v>0.63</v>
      </c>
      <c r="G20" s="363"/>
      <c r="H20" s="214">
        <v>0.65</v>
      </c>
      <c r="I20" s="357" t="s">
        <v>1</v>
      </c>
      <c r="J20" s="359"/>
      <c r="K20" s="358"/>
    </row>
    <row r="21" spans="1:11" ht="32.25" customHeight="1" thickBot="1" x14ac:dyDescent="0.4">
      <c r="A21" s="352"/>
      <c r="B21" s="352" t="s">
        <v>364</v>
      </c>
      <c r="C21" s="352" t="s">
        <v>348</v>
      </c>
      <c r="D21" s="368" t="s">
        <v>96</v>
      </c>
      <c r="E21" s="369"/>
      <c r="F21" s="369"/>
      <c r="G21" s="370"/>
      <c r="H21" s="352" t="s">
        <v>477</v>
      </c>
      <c r="I21" s="352" t="s">
        <v>34</v>
      </c>
      <c r="J21" s="352" t="s">
        <v>35</v>
      </c>
      <c r="K21" s="352" t="s">
        <v>478</v>
      </c>
    </row>
    <row r="22" spans="1:11" ht="14.75" customHeight="1" thickBot="1" x14ac:dyDescent="0.4">
      <c r="A22" s="353"/>
      <c r="B22" s="353"/>
      <c r="C22" s="353"/>
      <c r="D22" s="209" t="s">
        <v>952</v>
      </c>
      <c r="E22" s="371" t="s">
        <v>953</v>
      </c>
      <c r="F22" s="370"/>
      <c r="G22" s="209" t="s">
        <v>954</v>
      </c>
      <c r="H22" s="353"/>
      <c r="I22" s="353"/>
      <c r="J22" s="353"/>
      <c r="K22" s="353"/>
    </row>
    <row r="23" spans="1:11" ht="39.5" thickBot="1" x14ac:dyDescent="0.4">
      <c r="A23" s="45"/>
      <c r="B23" s="44" t="s">
        <v>910</v>
      </c>
      <c r="C23" s="40"/>
      <c r="D23" s="41"/>
      <c r="E23" s="41"/>
      <c r="F23" s="41"/>
      <c r="G23" s="41"/>
      <c r="H23" s="41"/>
      <c r="I23" s="41"/>
      <c r="J23" s="41"/>
      <c r="K23" s="42"/>
    </row>
    <row r="24" spans="1:11" ht="104.5" thickBot="1" x14ac:dyDescent="0.4">
      <c r="A24" s="6"/>
      <c r="B24" s="305" t="s">
        <v>1162</v>
      </c>
      <c r="C24" s="310">
        <v>2022</v>
      </c>
      <c r="D24" s="582">
        <v>3519.1800000000003</v>
      </c>
      <c r="E24" s="583">
        <v>0</v>
      </c>
      <c r="F24" s="630"/>
      <c r="G24" s="582">
        <v>0</v>
      </c>
      <c r="H24" s="56"/>
      <c r="I24" s="56" t="s">
        <v>479</v>
      </c>
      <c r="J24" s="305" t="s">
        <v>1163</v>
      </c>
      <c r="K24" s="56"/>
    </row>
    <row r="25" spans="1:11" ht="78.5" thickBot="1" x14ac:dyDescent="0.4">
      <c r="A25" s="6"/>
      <c r="B25" s="56" t="s">
        <v>480</v>
      </c>
      <c r="C25" s="310">
        <v>2022</v>
      </c>
      <c r="D25" s="582">
        <v>1173.0600000000002</v>
      </c>
      <c r="E25" s="583">
        <v>0</v>
      </c>
      <c r="F25" s="630"/>
      <c r="G25" s="582">
        <v>0</v>
      </c>
      <c r="H25" s="56"/>
      <c r="I25" s="56" t="s">
        <v>481</v>
      </c>
      <c r="J25" s="56" t="s">
        <v>482</v>
      </c>
      <c r="K25" s="56"/>
    </row>
    <row r="26" spans="1:11" ht="65.5" thickBot="1" x14ac:dyDescent="0.4">
      <c r="A26" s="6"/>
      <c r="B26" s="56" t="s">
        <v>483</v>
      </c>
      <c r="C26" s="310" t="s">
        <v>5</v>
      </c>
      <c r="D26" s="582">
        <v>0</v>
      </c>
      <c r="E26" s="583">
        <v>16705</v>
      </c>
      <c r="F26" s="630"/>
      <c r="G26" s="582">
        <v>16705</v>
      </c>
      <c r="H26" s="56"/>
      <c r="I26" s="56" t="s">
        <v>484</v>
      </c>
      <c r="J26" s="56" t="s">
        <v>1164</v>
      </c>
      <c r="K26" s="56"/>
    </row>
    <row r="27" spans="1:11" ht="65.5" thickBot="1" x14ac:dyDescent="0.4">
      <c r="A27" s="6"/>
      <c r="B27" s="575" t="s">
        <v>485</v>
      </c>
      <c r="C27" s="310">
        <v>2022</v>
      </c>
      <c r="D27" s="582">
        <v>20000</v>
      </c>
      <c r="E27" s="583">
        <v>0</v>
      </c>
      <c r="F27" s="630"/>
      <c r="G27" s="582">
        <v>0</v>
      </c>
      <c r="H27" s="56"/>
      <c r="I27" s="56" t="s">
        <v>486</v>
      </c>
      <c r="J27" s="56" t="s">
        <v>487</v>
      </c>
      <c r="K27" s="56"/>
    </row>
    <row r="28" spans="1:11" ht="91.5" customHeight="1" thickBot="1" x14ac:dyDescent="0.4">
      <c r="A28" s="6"/>
      <c r="B28" s="56" t="s">
        <v>488</v>
      </c>
      <c r="C28" s="310">
        <v>2022</v>
      </c>
      <c r="D28" s="582">
        <v>0</v>
      </c>
      <c r="E28" s="583">
        <v>0</v>
      </c>
      <c r="F28" s="630"/>
      <c r="G28" s="582">
        <v>0</v>
      </c>
      <c r="H28" s="56"/>
      <c r="I28" s="56" t="s">
        <v>486</v>
      </c>
      <c r="J28" s="56" t="s">
        <v>489</v>
      </c>
      <c r="K28" s="56"/>
    </row>
    <row r="29" spans="1:11" ht="26.5" thickBot="1" x14ac:dyDescent="0.4">
      <c r="A29" s="6"/>
      <c r="B29" s="56" t="s">
        <v>490</v>
      </c>
      <c r="C29" s="638">
        <v>2021</v>
      </c>
      <c r="D29" s="582">
        <v>0</v>
      </c>
      <c r="E29" s="639">
        <v>0</v>
      </c>
      <c r="F29" s="630"/>
      <c r="G29" s="582">
        <v>0</v>
      </c>
      <c r="H29" s="56"/>
      <c r="I29" s="56" t="s">
        <v>486</v>
      </c>
      <c r="J29" s="56" t="s">
        <v>491</v>
      </c>
      <c r="K29" s="56"/>
    </row>
    <row r="30" spans="1:11" ht="65.5" customHeight="1" thickBot="1" x14ac:dyDescent="0.4">
      <c r="A30" s="6"/>
      <c r="B30" s="56" t="s">
        <v>492</v>
      </c>
      <c r="C30" s="310">
        <v>2021</v>
      </c>
      <c r="D30" s="582">
        <v>1173.0600000000002</v>
      </c>
      <c r="E30" s="583">
        <v>0</v>
      </c>
      <c r="F30" s="630"/>
      <c r="G30" s="582">
        <v>0</v>
      </c>
      <c r="H30" s="56"/>
      <c r="I30" s="56" t="s">
        <v>486</v>
      </c>
      <c r="J30" s="56" t="s">
        <v>493</v>
      </c>
      <c r="K30" s="56"/>
    </row>
    <row r="31" spans="1:11" ht="39.5" thickBot="1" x14ac:dyDescent="0.4">
      <c r="A31" s="6"/>
      <c r="B31" s="56" t="s">
        <v>494</v>
      </c>
      <c r="C31" s="310" t="s">
        <v>2</v>
      </c>
      <c r="D31" s="582">
        <v>0</v>
      </c>
      <c r="E31" s="583">
        <v>4400</v>
      </c>
      <c r="F31" s="630"/>
      <c r="G31" s="582">
        <v>4400</v>
      </c>
      <c r="H31" s="56"/>
      <c r="I31" s="56" t="s">
        <v>486</v>
      </c>
      <c r="J31" s="56" t="s">
        <v>495</v>
      </c>
      <c r="K31" s="56"/>
    </row>
    <row r="32" spans="1:11" ht="78.5" thickBot="1" x14ac:dyDescent="0.4">
      <c r="A32" s="39"/>
      <c r="B32" s="81" t="s">
        <v>496</v>
      </c>
      <c r="C32" s="262">
        <v>2021</v>
      </c>
      <c r="D32" s="279">
        <v>0</v>
      </c>
      <c r="E32" s="451">
        <v>0</v>
      </c>
      <c r="F32" s="627"/>
      <c r="G32" s="279">
        <v>0</v>
      </c>
      <c r="H32" s="81"/>
      <c r="I32" s="81" t="s">
        <v>497</v>
      </c>
      <c r="J32" s="81" t="s">
        <v>498</v>
      </c>
      <c r="K32" s="81"/>
    </row>
    <row r="33" spans="1:11" ht="104.5" thickBot="1" x14ac:dyDescent="0.4">
      <c r="A33" s="39"/>
      <c r="B33" s="81" t="s">
        <v>499</v>
      </c>
      <c r="C33" s="255">
        <v>2021</v>
      </c>
      <c r="D33" s="287">
        <v>0</v>
      </c>
      <c r="E33" s="457">
        <v>0</v>
      </c>
      <c r="F33" s="628"/>
      <c r="G33" s="287">
        <v>0</v>
      </c>
      <c r="H33" s="81"/>
      <c r="I33" s="81" t="s">
        <v>500</v>
      </c>
      <c r="J33" s="81" t="s">
        <v>501</v>
      </c>
      <c r="K33" s="81"/>
    </row>
    <row r="34" spans="1:11" ht="52.5" thickBot="1" x14ac:dyDescent="0.4">
      <c r="A34" s="39"/>
      <c r="B34" s="81" t="s">
        <v>502</v>
      </c>
      <c r="C34" s="255" t="s">
        <v>4</v>
      </c>
      <c r="D34" s="287">
        <v>0</v>
      </c>
      <c r="E34" s="457">
        <v>30000</v>
      </c>
      <c r="F34" s="628"/>
      <c r="G34" s="287">
        <v>30000</v>
      </c>
      <c r="H34" s="81"/>
      <c r="I34" s="81" t="s">
        <v>500</v>
      </c>
      <c r="J34" s="81" t="s">
        <v>1165</v>
      </c>
      <c r="K34" s="81"/>
    </row>
    <row r="35" spans="1:11" ht="78.5" customHeight="1" thickBot="1" x14ac:dyDescent="0.4">
      <c r="A35" s="39"/>
      <c r="B35" s="81" t="s">
        <v>503</v>
      </c>
      <c r="C35" s="255">
        <v>2021</v>
      </c>
      <c r="D35" s="287">
        <v>0</v>
      </c>
      <c r="E35" s="457">
        <v>0</v>
      </c>
      <c r="F35" s="628"/>
      <c r="G35" s="287">
        <v>10000</v>
      </c>
      <c r="H35" s="81"/>
      <c r="I35" s="81" t="s">
        <v>504</v>
      </c>
      <c r="J35" s="81" t="s">
        <v>505</v>
      </c>
      <c r="K35" s="81"/>
    </row>
    <row r="36" spans="1:11" ht="52.5" thickBot="1" x14ac:dyDescent="0.4">
      <c r="A36" s="39"/>
      <c r="B36" s="81" t="s">
        <v>506</v>
      </c>
      <c r="C36" s="255">
        <v>2022</v>
      </c>
      <c r="D36" s="287">
        <v>1300</v>
      </c>
      <c r="E36" s="457">
        <v>1300</v>
      </c>
      <c r="F36" s="628"/>
      <c r="G36" s="287">
        <v>1300</v>
      </c>
      <c r="H36" s="81"/>
      <c r="I36" s="81" t="s">
        <v>504</v>
      </c>
      <c r="J36" s="81" t="s">
        <v>507</v>
      </c>
      <c r="K36" s="81"/>
    </row>
    <row r="37" spans="1:11" ht="52.5" thickBot="1" x14ac:dyDescent="0.4">
      <c r="A37" s="39"/>
      <c r="B37" s="81" t="s">
        <v>508</v>
      </c>
      <c r="C37" s="255">
        <v>2022</v>
      </c>
      <c r="D37" s="287">
        <v>10000</v>
      </c>
      <c r="E37" s="457">
        <v>10000</v>
      </c>
      <c r="F37" s="628"/>
      <c r="G37" s="287">
        <v>0</v>
      </c>
      <c r="H37" s="81"/>
      <c r="I37" s="81" t="s">
        <v>486</v>
      </c>
      <c r="J37" s="81" t="s">
        <v>1166</v>
      </c>
      <c r="K37" s="81"/>
    </row>
    <row r="38" spans="1:11" ht="65.5" thickBot="1" x14ac:dyDescent="0.4">
      <c r="A38" s="39"/>
      <c r="B38" s="81" t="s">
        <v>509</v>
      </c>
      <c r="C38" s="255">
        <v>2022</v>
      </c>
      <c r="D38" s="287">
        <v>2000</v>
      </c>
      <c r="E38" s="457">
        <v>2000</v>
      </c>
      <c r="F38" s="628"/>
      <c r="G38" s="287">
        <v>0</v>
      </c>
      <c r="H38" s="81"/>
      <c r="I38" s="81" t="s">
        <v>486</v>
      </c>
      <c r="J38" s="306" t="s">
        <v>1167</v>
      </c>
      <c r="K38" s="81"/>
    </row>
    <row r="39" spans="1:11" ht="52.5" thickBot="1" x14ac:dyDescent="0.4">
      <c r="A39" s="39"/>
      <c r="B39" s="81" t="s">
        <v>510</v>
      </c>
      <c r="C39" s="255">
        <v>2022</v>
      </c>
      <c r="D39" s="287">
        <v>1600</v>
      </c>
      <c r="E39" s="449">
        <v>1600</v>
      </c>
      <c r="F39" s="628"/>
      <c r="G39" s="287">
        <v>0</v>
      </c>
      <c r="H39" s="81"/>
      <c r="I39" s="81" t="s">
        <v>486</v>
      </c>
      <c r="J39" s="307" t="s">
        <v>1168</v>
      </c>
      <c r="K39" s="81"/>
    </row>
    <row r="40" spans="1:11" ht="26.5" thickBot="1" x14ac:dyDescent="0.4">
      <c r="A40" s="45"/>
      <c r="B40" s="44" t="s">
        <v>911</v>
      </c>
      <c r="C40" s="259"/>
      <c r="D40" s="286"/>
      <c r="E40" s="286"/>
      <c r="F40" s="286"/>
      <c r="G40" s="286"/>
      <c r="H40" s="41"/>
      <c r="I40" s="41"/>
      <c r="J40" s="41"/>
      <c r="K40" s="42"/>
    </row>
    <row r="41" spans="1:11" ht="65.5" thickBot="1" x14ac:dyDescent="0.4">
      <c r="A41" s="6"/>
      <c r="B41" s="56" t="s">
        <v>511</v>
      </c>
      <c r="C41" s="310">
        <v>2022</v>
      </c>
      <c r="D41" s="582">
        <v>0</v>
      </c>
      <c r="E41" s="583">
        <v>0</v>
      </c>
      <c r="F41" s="630"/>
      <c r="G41" s="582">
        <v>0</v>
      </c>
      <c r="H41" s="56"/>
      <c r="I41" s="56" t="s">
        <v>512</v>
      </c>
      <c r="J41" s="56" t="s">
        <v>513</v>
      </c>
      <c r="K41" s="56"/>
    </row>
    <row r="42" spans="1:11" ht="52.5" thickBot="1" x14ac:dyDescent="0.4">
      <c r="A42" s="6"/>
      <c r="B42" s="56" t="s">
        <v>515</v>
      </c>
      <c r="C42" s="310">
        <v>2022</v>
      </c>
      <c r="D42" s="582">
        <v>2932.6500000000005</v>
      </c>
      <c r="E42" s="583">
        <v>2932.6500000000005</v>
      </c>
      <c r="F42" s="630"/>
      <c r="G42" s="582">
        <v>0</v>
      </c>
      <c r="H42" s="56"/>
      <c r="I42" s="56" t="s">
        <v>514</v>
      </c>
      <c r="J42" s="56" t="s">
        <v>516</v>
      </c>
      <c r="K42" s="56"/>
    </row>
    <row r="43" spans="1:11" ht="65.5" thickBot="1" x14ac:dyDescent="0.4">
      <c r="A43" s="6"/>
      <c r="B43" s="56" t="s">
        <v>517</v>
      </c>
      <c r="C43" s="310">
        <v>2022</v>
      </c>
      <c r="D43" s="582">
        <v>4830</v>
      </c>
      <c r="E43" s="583">
        <v>0</v>
      </c>
      <c r="F43" s="630"/>
      <c r="G43" s="582">
        <v>0</v>
      </c>
      <c r="H43" s="56"/>
      <c r="I43" s="56" t="s">
        <v>512</v>
      </c>
      <c r="J43" s="56" t="s">
        <v>518</v>
      </c>
      <c r="K43" s="56"/>
    </row>
    <row r="44" spans="1:11" ht="91.5" thickBot="1" x14ac:dyDescent="0.4">
      <c r="A44" s="6"/>
      <c r="B44" s="308" t="s">
        <v>1169</v>
      </c>
      <c r="C44" s="310">
        <v>2022</v>
      </c>
      <c r="D44" s="582">
        <v>0</v>
      </c>
      <c r="E44" s="583">
        <v>0</v>
      </c>
      <c r="F44" s="630"/>
      <c r="G44" s="582">
        <v>0</v>
      </c>
      <c r="H44" s="56"/>
      <c r="I44" s="56" t="s">
        <v>52</v>
      </c>
      <c r="J44" s="56" t="s">
        <v>519</v>
      </c>
      <c r="K44" s="56"/>
    </row>
    <row r="45" spans="1:11" ht="91.5" thickBot="1" x14ac:dyDescent="0.4">
      <c r="A45" s="6"/>
      <c r="B45" s="305" t="s">
        <v>1170</v>
      </c>
      <c r="C45" s="310">
        <v>2022</v>
      </c>
      <c r="D45" s="582">
        <v>0</v>
      </c>
      <c r="E45" s="639">
        <v>0</v>
      </c>
      <c r="F45" s="630"/>
      <c r="G45" s="582">
        <v>0</v>
      </c>
      <c r="H45" s="56"/>
      <c r="I45" s="56" t="s">
        <v>520</v>
      </c>
      <c r="J45" s="56" t="s">
        <v>521</v>
      </c>
      <c r="K45" s="56"/>
    </row>
    <row r="46" spans="1:11" ht="65.5" thickBot="1" x14ac:dyDescent="0.4">
      <c r="A46" s="6"/>
      <c r="B46" s="56" t="s">
        <v>822</v>
      </c>
      <c r="C46" s="310" t="s">
        <v>2</v>
      </c>
      <c r="D46" s="582">
        <v>2500</v>
      </c>
      <c r="E46" s="583">
        <v>2500</v>
      </c>
      <c r="F46" s="630"/>
      <c r="G46" s="582">
        <v>2500</v>
      </c>
      <c r="H46" s="56"/>
      <c r="I46" s="56" t="s">
        <v>522</v>
      </c>
      <c r="J46" s="56" t="s">
        <v>823</v>
      </c>
      <c r="K46" s="56"/>
    </row>
    <row r="47" spans="1:11" ht="65.5" thickBot="1" x14ac:dyDescent="0.4">
      <c r="A47" s="6"/>
      <c r="B47" s="305" t="s">
        <v>1171</v>
      </c>
      <c r="C47" s="310">
        <v>2022</v>
      </c>
      <c r="D47" s="582">
        <v>2500</v>
      </c>
      <c r="E47" s="639">
        <v>0</v>
      </c>
      <c r="F47" s="630"/>
      <c r="G47" s="582">
        <v>0</v>
      </c>
      <c r="H47" s="56"/>
      <c r="I47" s="56" t="s">
        <v>56</v>
      </c>
      <c r="J47" s="56" t="s">
        <v>523</v>
      </c>
      <c r="K47" s="56"/>
    </row>
    <row r="48" spans="1:11" ht="65.5" thickBot="1" x14ac:dyDescent="0.4">
      <c r="A48" s="6"/>
      <c r="B48" s="56" t="s">
        <v>524</v>
      </c>
      <c r="C48" s="310">
        <v>2022</v>
      </c>
      <c r="D48" s="582">
        <v>4830</v>
      </c>
      <c r="E48" s="583">
        <v>0</v>
      </c>
      <c r="F48" s="630"/>
      <c r="G48" s="582">
        <v>0</v>
      </c>
      <c r="H48" s="56"/>
      <c r="I48" s="56" t="s">
        <v>824</v>
      </c>
      <c r="J48" s="56" t="s">
        <v>525</v>
      </c>
      <c r="K48" s="56"/>
    </row>
    <row r="49" spans="1:26" ht="39.5" thickBot="1" x14ac:dyDescent="0.4">
      <c r="A49" s="6"/>
      <c r="B49" s="56" t="s">
        <v>526</v>
      </c>
      <c r="C49" s="310">
        <v>2022</v>
      </c>
      <c r="D49" s="582">
        <v>0</v>
      </c>
      <c r="E49" s="639">
        <v>4830</v>
      </c>
      <c r="F49" s="630"/>
      <c r="G49" s="582">
        <v>0</v>
      </c>
      <c r="H49" s="56"/>
      <c r="I49" s="56" t="s">
        <v>52</v>
      </c>
      <c r="J49" s="56" t="s">
        <v>914</v>
      </c>
      <c r="K49" s="56"/>
    </row>
    <row r="50" spans="1:26" s="312" customFormat="1" ht="39.5" thickBot="1" x14ac:dyDescent="0.4">
      <c r="A50" s="309"/>
      <c r="B50" s="305" t="s">
        <v>1172</v>
      </c>
      <c r="C50" s="310" t="s">
        <v>4</v>
      </c>
      <c r="D50" s="582"/>
      <c r="E50" s="583">
        <v>0</v>
      </c>
      <c r="F50" s="630"/>
      <c r="G50" s="582"/>
      <c r="H50" s="310"/>
      <c r="I50" s="305" t="s">
        <v>53</v>
      </c>
      <c r="J50" s="305" t="s">
        <v>1173</v>
      </c>
      <c r="K50" s="310"/>
      <c r="L50" s="311"/>
      <c r="M50" s="311"/>
      <c r="N50" s="311"/>
      <c r="O50" s="311"/>
      <c r="P50" s="311"/>
      <c r="Q50" s="311"/>
      <c r="R50" s="311"/>
      <c r="S50" s="311"/>
      <c r="T50" s="311"/>
      <c r="U50" s="311"/>
      <c r="V50" s="311"/>
      <c r="W50" s="311"/>
      <c r="X50" s="311"/>
      <c r="Y50" s="311"/>
      <c r="Z50" s="311"/>
    </row>
    <row r="51" spans="1:26" ht="65.5" thickBot="1" x14ac:dyDescent="0.4">
      <c r="A51" s="6"/>
      <c r="B51" s="56" t="s">
        <v>527</v>
      </c>
      <c r="C51" s="310">
        <v>2023</v>
      </c>
      <c r="D51" s="582">
        <v>6400</v>
      </c>
      <c r="E51" s="583">
        <v>6400</v>
      </c>
      <c r="F51" s="630"/>
      <c r="G51" s="582">
        <v>6400</v>
      </c>
      <c r="H51" s="56"/>
      <c r="I51" s="56" t="s">
        <v>528</v>
      </c>
      <c r="J51" s="56" t="s">
        <v>529</v>
      </c>
      <c r="K51" s="56"/>
    </row>
    <row r="52" spans="1:26" s="31" customFormat="1" ht="65.5" thickBot="1" x14ac:dyDescent="0.4">
      <c r="A52" s="6"/>
      <c r="B52" s="56" t="s">
        <v>1174</v>
      </c>
      <c r="C52" s="310">
        <v>2022</v>
      </c>
      <c r="D52" s="582">
        <v>2932.65</v>
      </c>
      <c r="E52" s="583">
        <v>2932.65</v>
      </c>
      <c r="F52" s="630"/>
      <c r="G52" s="582">
        <v>0</v>
      </c>
      <c r="H52" s="56"/>
      <c r="I52" s="56" t="s">
        <v>134</v>
      </c>
      <c r="J52" s="56" t="s">
        <v>1175</v>
      </c>
      <c r="K52" s="56"/>
    </row>
    <row r="53" spans="1:26" ht="39.5" thickBot="1" x14ac:dyDescent="0.4">
      <c r="A53" s="6"/>
      <c r="B53" s="56" t="s">
        <v>530</v>
      </c>
      <c r="C53" s="310">
        <v>2022</v>
      </c>
      <c r="D53" s="582">
        <f t="shared" ref="D53:E53" si="0">(6451.83+1900)/2</f>
        <v>4175.915</v>
      </c>
      <c r="E53" s="583">
        <f t="shared" si="0"/>
        <v>4175.915</v>
      </c>
      <c r="F53" s="630"/>
      <c r="G53" s="582">
        <v>0</v>
      </c>
      <c r="H53" s="56"/>
      <c r="I53" s="56" t="s">
        <v>42</v>
      </c>
      <c r="J53" s="56" t="s">
        <v>531</v>
      </c>
      <c r="K53" s="56"/>
    </row>
    <row r="54" spans="1:26" ht="52.5" thickBot="1" x14ac:dyDescent="0.4">
      <c r="A54" s="6"/>
      <c r="B54" s="640" t="s">
        <v>532</v>
      </c>
      <c r="C54" s="641">
        <v>2022</v>
      </c>
      <c r="D54" s="642">
        <v>0</v>
      </c>
      <c r="E54" s="639">
        <v>0</v>
      </c>
      <c r="F54" s="630"/>
      <c r="G54" s="642">
        <v>0</v>
      </c>
      <c r="H54" s="5"/>
      <c r="I54" s="5" t="s">
        <v>512</v>
      </c>
      <c r="J54" s="5" t="s">
        <v>533</v>
      </c>
      <c r="K54" s="56"/>
    </row>
    <row r="55" spans="1:26" ht="104.5" thickBot="1" x14ac:dyDescent="0.4">
      <c r="A55" s="6"/>
      <c r="B55" s="56" t="s">
        <v>534</v>
      </c>
      <c r="C55" s="643">
        <v>2022</v>
      </c>
      <c r="D55" s="642">
        <v>0</v>
      </c>
      <c r="E55" s="639">
        <v>0</v>
      </c>
      <c r="F55" s="630"/>
      <c r="G55" s="642">
        <v>0</v>
      </c>
      <c r="H55" s="5"/>
      <c r="I55" s="5" t="s">
        <v>535</v>
      </c>
      <c r="J55" s="5" t="s">
        <v>536</v>
      </c>
      <c r="K55" s="56"/>
    </row>
    <row r="56" spans="1:26" ht="52.5" thickBot="1" x14ac:dyDescent="0.4">
      <c r="A56" s="6"/>
      <c r="B56" s="56" t="s">
        <v>537</v>
      </c>
      <c r="C56" s="313">
        <v>2022</v>
      </c>
      <c r="D56" s="644">
        <v>4692.24</v>
      </c>
      <c r="E56" s="639">
        <v>0</v>
      </c>
      <c r="F56" s="630"/>
      <c r="G56" s="644">
        <v>0</v>
      </c>
      <c r="H56" s="5"/>
      <c r="I56" s="5" t="s">
        <v>538</v>
      </c>
      <c r="J56" s="4" t="s">
        <v>539</v>
      </c>
      <c r="K56" s="56"/>
    </row>
    <row r="57" spans="1:26" ht="247.5" thickBot="1" x14ac:dyDescent="0.4">
      <c r="A57" s="6"/>
      <c r="B57" s="56" t="s">
        <v>540</v>
      </c>
      <c r="C57" s="643" t="s">
        <v>4</v>
      </c>
      <c r="D57" s="644">
        <v>2000</v>
      </c>
      <c r="E57" s="639">
        <v>2000</v>
      </c>
      <c r="F57" s="630"/>
      <c r="G57" s="644">
        <v>2000</v>
      </c>
      <c r="H57" s="5"/>
      <c r="I57" s="5"/>
      <c r="J57" s="4" t="s">
        <v>1176</v>
      </c>
      <c r="K57" s="56"/>
    </row>
    <row r="58" spans="1:26" ht="65.5" thickBot="1" x14ac:dyDescent="0.4">
      <c r="A58" s="6"/>
      <c r="B58" s="56" t="s">
        <v>541</v>
      </c>
      <c r="C58" s="313">
        <v>2022</v>
      </c>
      <c r="D58" s="644">
        <v>2346.12</v>
      </c>
      <c r="E58" s="639">
        <v>0</v>
      </c>
      <c r="F58" s="630"/>
      <c r="G58" s="644">
        <v>0</v>
      </c>
      <c r="H58" s="5"/>
      <c r="I58" s="5" t="s">
        <v>538</v>
      </c>
      <c r="J58" s="4" t="s">
        <v>542</v>
      </c>
      <c r="K58" s="56"/>
    </row>
    <row r="59" spans="1:26" ht="117.5" thickBot="1" x14ac:dyDescent="0.4">
      <c r="A59" s="6"/>
      <c r="B59" s="56" t="s">
        <v>543</v>
      </c>
      <c r="C59" s="643">
        <v>2022</v>
      </c>
      <c r="D59" s="644">
        <v>2000</v>
      </c>
      <c r="E59" s="639">
        <v>0</v>
      </c>
      <c r="F59" s="630"/>
      <c r="G59" s="644">
        <v>0</v>
      </c>
      <c r="H59" s="5"/>
      <c r="I59" s="5"/>
      <c r="J59" s="4" t="s">
        <v>544</v>
      </c>
      <c r="K59" s="56"/>
    </row>
    <row r="60" spans="1:26" ht="143.5" thickBot="1" x14ac:dyDescent="0.4">
      <c r="A60" s="6"/>
      <c r="B60" s="56" t="s">
        <v>915</v>
      </c>
      <c r="C60" s="643">
        <v>2021</v>
      </c>
      <c r="D60" s="644">
        <v>4830</v>
      </c>
      <c r="E60" s="639">
        <v>0</v>
      </c>
      <c r="F60" s="630"/>
      <c r="G60" s="644">
        <v>0</v>
      </c>
      <c r="H60" s="5"/>
      <c r="I60" s="5" t="s">
        <v>916</v>
      </c>
      <c r="J60" s="5" t="s">
        <v>1177</v>
      </c>
      <c r="K60" s="56"/>
    </row>
    <row r="61" spans="1:26" ht="52.5" thickBot="1" x14ac:dyDescent="0.4">
      <c r="A61" s="6"/>
      <c r="B61" s="56" t="s">
        <v>917</v>
      </c>
      <c r="C61" s="643">
        <v>2021</v>
      </c>
      <c r="D61" s="644">
        <v>4830</v>
      </c>
      <c r="E61" s="639">
        <v>0</v>
      </c>
      <c r="F61" s="630"/>
      <c r="G61" s="644">
        <v>0</v>
      </c>
      <c r="H61" s="5"/>
      <c r="I61" s="5" t="s">
        <v>916</v>
      </c>
      <c r="J61" s="5" t="s">
        <v>1178</v>
      </c>
      <c r="K61" s="56"/>
    </row>
    <row r="62" spans="1:26" s="270" customFormat="1" ht="26.5" thickBot="1" x14ac:dyDescent="0.4">
      <c r="A62" s="581"/>
      <c r="B62" s="305" t="s">
        <v>1179</v>
      </c>
      <c r="C62" s="313">
        <v>2022</v>
      </c>
      <c r="D62" s="644"/>
      <c r="E62" s="639"/>
      <c r="F62" s="630"/>
      <c r="G62" s="644"/>
      <c r="H62" s="313"/>
      <c r="I62" s="313" t="s">
        <v>1180</v>
      </c>
      <c r="J62" s="316" t="s">
        <v>1181</v>
      </c>
      <c r="K62" s="310"/>
      <c r="L62" s="32"/>
      <c r="M62" s="32"/>
      <c r="N62" s="32"/>
      <c r="O62" s="32"/>
      <c r="P62" s="32"/>
      <c r="Q62" s="32"/>
      <c r="R62" s="32"/>
      <c r="S62" s="32"/>
      <c r="T62" s="32"/>
      <c r="U62" s="32"/>
      <c r="V62" s="32"/>
      <c r="W62" s="32"/>
      <c r="X62" s="32"/>
      <c r="Y62" s="32"/>
      <c r="Z62" s="32"/>
    </row>
    <row r="63" spans="1:26" ht="26.5" thickBot="1" x14ac:dyDescent="0.4">
      <c r="A63" s="45"/>
      <c r="B63" s="44" t="s">
        <v>912</v>
      </c>
      <c r="C63" s="259"/>
      <c r="D63" s="286"/>
      <c r="E63" s="286"/>
      <c r="F63" s="286"/>
      <c r="G63" s="286"/>
      <c r="H63" s="41"/>
      <c r="I63" s="41"/>
      <c r="J63" s="41"/>
      <c r="K63" s="42"/>
    </row>
    <row r="64" spans="1:26" ht="39.5" thickBot="1" x14ac:dyDescent="0.4">
      <c r="A64" s="6"/>
      <c r="B64" s="56" t="s">
        <v>545</v>
      </c>
      <c r="C64" s="310">
        <v>2022</v>
      </c>
      <c r="D64" s="582">
        <v>81000</v>
      </c>
      <c r="E64" s="583">
        <v>108000</v>
      </c>
      <c r="F64" s="630"/>
      <c r="G64" s="582">
        <v>135000</v>
      </c>
      <c r="H64" s="56"/>
      <c r="I64" s="56" t="s">
        <v>546</v>
      </c>
      <c r="J64" s="56" t="s">
        <v>547</v>
      </c>
      <c r="K64" s="56"/>
    </row>
    <row r="65" spans="1:26" ht="78.5" thickBot="1" x14ac:dyDescent="0.4">
      <c r="A65" s="6"/>
      <c r="B65" s="305" t="s">
        <v>1182</v>
      </c>
      <c r="C65" s="310">
        <v>2021</v>
      </c>
      <c r="D65" s="582">
        <v>2346</v>
      </c>
      <c r="E65" s="583">
        <v>0</v>
      </c>
      <c r="F65" s="630"/>
      <c r="G65" s="582">
        <v>0</v>
      </c>
      <c r="H65" s="161"/>
      <c r="I65" s="161" t="s">
        <v>134</v>
      </c>
      <c r="J65" s="305" t="s">
        <v>1183</v>
      </c>
      <c r="K65" s="161"/>
    </row>
    <row r="66" spans="1:26" s="270" customFormat="1" ht="26.5" thickBot="1" x14ac:dyDescent="0.4">
      <c r="A66" s="581"/>
      <c r="B66" s="305" t="s">
        <v>1184</v>
      </c>
      <c r="C66" s="310">
        <v>2022</v>
      </c>
      <c r="D66" s="582"/>
      <c r="E66" s="583"/>
      <c r="F66" s="630"/>
      <c r="G66" s="582"/>
      <c r="H66" s="310"/>
      <c r="I66" s="310" t="s">
        <v>134</v>
      </c>
      <c r="J66" s="305" t="s">
        <v>1185</v>
      </c>
      <c r="K66" s="310"/>
      <c r="L66" s="32"/>
      <c r="M66" s="32"/>
      <c r="N66" s="32"/>
      <c r="O66" s="32"/>
      <c r="P66" s="32"/>
      <c r="Q66" s="32"/>
      <c r="R66" s="32"/>
      <c r="S66" s="32"/>
      <c r="T66" s="32"/>
      <c r="U66" s="32"/>
      <c r="V66" s="32"/>
      <c r="W66" s="32"/>
      <c r="X66" s="32"/>
      <c r="Y66" s="32"/>
      <c r="Z66" s="32"/>
    </row>
    <row r="67" spans="1:26" ht="52.5" thickBot="1" x14ac:dyDescent="0.4">
      <c r="A67" s="6"/>
      <c r="B67" s="305" t="s">
        <v>1278</v>
      </c>
      <c r="C67" s="310">
        <v>2022</v>
      </c>
      <c r="D67" s="582">
        <v>2600</v>
      </c>
      <c r="E67" s="583">
        <v>2600</v>
      </c>
      <c r="F67" s="630"/>
      <c r="G67" s="582">
        <v>2600</v>
      </c>
      <c r="H67" s="161"/>
      <c r="I67" s="161" t="s">
        <v>134</v>
      </c>
      <c r="J67" s="161" t="s">
        <v>548</v>
      </c>
      <c r="K67" s="161"/>
    </row>
    <row r="68" spans="1:26" ht="104.5" thickBot="1" x14ac:dyDescent="0.4">
      <c r="A68" s="6"/>
      <c r="B68" s="305" t="s">
        <v>1186</v>
      </c>
      <c r="C68" s="310" t="s">
        <v>2</v>
      </c>
      <c r="D68" s="582">
        <v>1173.06</v>
      </c>
      <c r="E68" s="583">
        <v>1173.06</v>
      </c>
      <c r="F68" s="630"/>
      <c r="G68" s="582">
        <v>1173.06</v>
      </c>
      <c r="H68" s="161"/>
      <c r="I68" s="161" t="s">
        <v>522</v>
      </c>
      <c r="J68" s="305" t="s">
        <v>1188</v>
      </c>
      <c r="K68" s="161"/>
    </row>
    <row r="69" spans="1:26" s="31" customFormat="1" ht="91.5" thickBot="1" x14ac:dyDescent="0.4">
      <c r="A69" s="6"/>
      <c r="B69" s="305" t="s">
        <v>1187</v>
      </c>
      <c r="C69" s="310" t="s">
        <v>2</v>
      </c>
      <c r="D69" s="582">
        <v>1173.06</v>
      </c>
      <c r="E69" s="583">
        <v>1173.06</v>
      </c>
      <c r="F69" s="630"/>
      <c r="G69" s="582">
        <v>1173.06</v>
      </c>
      <c r="H69" s="161"/>
      <c r="I69" s="161" t="s">
        <v>56</v>
      </c>
      <c r="J69" s="305" t="s">
        <v>1189</v>
      </c>
      <c r="K69" s="161"/>
    </row>
    <row r="70" spans="1:26" ht="78.5" thickBot="1" x14ac:dyDescent="0.4">
      <c r="A70" s="6"/>
      <c r="B70" s="161" t="s">
        <v>1190</v>
      </c>
      <c r="C70" s="645">
        <v>2022</v>
      </c>
      <c r="D70" s="646">
        <v>7500</v>
      </c>
      <c r="E70" s="647">
        <v>7500</v>
      </c>
      <c r="F70" s="654"/>
      <c r="G70" s="646">
        <v>7500</v>
      </c>
      <c r="H70" s="56"/>
      <c r="I70" s="56" t="s">
        <v>549</v>
      </c>
      <c r="J70" s="56" t="s">
        <v>1191</v>
      </c>
      <c r="K70" s="56"/>
    </row>
    <row r="71" spans="1:26" ht="65.5" thickBot="1" x14ac:dyDescent="0.4">
      <c r="A71" s="6"/>
      <c r="B71" s="504" t="s">
        <v>550</v>
      </c>
      <c r="C71" s="648" t="s">
        <v>2</v>
      </c>
      <c r="D71" s="649">
        <v>6150</v>
      </c>
      <c r="E71" s="650">
        <v>0</v>
      </c>
      <c r="F71" s="655"/>
      <c r="G71" s="649">
        <v>0</v>
      </c>
      <c r="H71" s="5"/>
      <c r="I71" s="5" t="s">
        <v>61</v>
      </c>
      <c r="J71" s="5" t="s">
        <v>551</v>
      </c>
      <c r="K71" s="526"/>
    </row>
    <row r="72" spans="1:26" ht="65.5" thickBot="1" x14ac:dyDescent="0.4">
      <c r="A72" s="6"/>
      <c r="B72" s="56" t="s">
        <v>552</v>
      </c>
      <c r="C72" s="313" t="s">
        <v>4</v>
      </c>
      <c r="D72" s="644">
        <v>6150</v>
      </c>
      <c r="E72" s="639">
        <v>6150</v>
      </c>
      <c r="F72" s="630"/>
      <c r="G72" s="644">
        <v>0</v>
      </c>
      <c r="H72" s="5"/>
      <c r="I72" s="5" t="s">
        <v>61</v>
      </c>
      <c r="J72" s="5" t="s">
        <v>1192</v>
      </c>
      <c r="K72" s="56"/>
    </row>
    <row r="73" spans="1:26" ht="65.5" thickBot="1" x14ac:dyDescent="0.4">
      <c r="A73" s="6"/>
      <c r="B73" s="56" t="s">
        <v>1193</v>
      </c>
      <c r="C73" s="641">
        <v>2022</v>
      </c>
      <c r="D73" s="644">
        <v>2400</v>
      </c>
      <c r="E73" s="639">
        <v>0</v>
      </c>
      <c r="F73" s="630"/>
      <c r="G73" s="644">
        <v>0</v>
      </c>
      <c r="H73" s="5"/>
      <c r="I73" s="5" t="s">
        <v>553</v>
      </c>
      <c r="J73" s="5" t="s">
        <v>1194</v>
      </c>
      <c r="K73" s="56"/>
    </row>
    <row r="74" spans="1:26" ht="78.5" thickBot="1" x14ac:dyDescent="0.4">
      <c r="A74" s="6"/>
      <c r="B74" s="56" t="s">
        <v>554</v>
      </c>
      <c r="C74" s="651">
        <v>2023</v>
      </c>
      <c r="D74" s="644">
        <v>3750</v>
      </c>
      <c r="E74" s="639">
        <v>3750</v>
      </c>
      <c r="F74" s="630"/>
      <c r="G74" s="644">
        <v>0</v>
      </c>
      <c r="H74" s="5"/>
      <c r="I74" s="5" t="s">
        <v>553</v>
      </c>
      <c r="J74" s="5" t="s">
        <v>1195</v>
      </c>
      <c r="K74" s="56"/>
    </row>
    <row r="75" spans="1:26" s="270" customFormat="1" ht="52.5" thickBot="1" x14ac:dyDescent="0.4">
      <c r="A75" s="581"/>
      <c r="B75" s="305" t="s">
        <v>1196</v>
      </c>
      <c r="C75" s="508" t="s">
        <v>2</v>
      </c>
      <c r="D75" s="652"/>
      <c r="E75" s="653"/>
      <c r="F75" s="653"/>
      <c r="G75" s="652"/>
      <c r="H75" s="317"/>
      <c r="I75" s="317" t="s">
        <v>1198</v>
      </c>
      <c r="J75" s="316" t="s">
        <v>1197</v>
      </c>
      <c r="K75" s="314"/>
      <c r="L75" s="32"/>
      <c r="M75" s="32"/>
      <c r="N75" s="32"/>
      <c r="O75" s="32"/>
      <c r="P75" s="32"/>
      <c r="Q75" s="32"/>
      <c r="R75" s="32"/>
      <c r="S75" s="32"/>
      <c r="T75" s="32"/>
      <c r="U75" s="32"/>
      <c r="V75" s="32"/>
      <c r="W75" s="32"/>
      <c r="X75" s="32"/>
      <c r="Y75" s="32"/>
      <c r="Z75" s="32"/>
    </row>
    <row r="76" spans="1:26" ht="26.5" thickBot="1" x14ac:dyDescent="0.4">
      <c r="A76" s="45"/>
      <c r="B76" s="44" t="s">
        <v>913</v>
      </c>
      <c r="C76" s="319"/>
      <c r="D76" s="284"/>
      <c r="E76" s="284"/>
      <c r="F76" s="284"/>
      <c r="G76" s="284"/>
      <c r="H76" s="41"/>
      <c r="I76" s="41"/>
      <c r="J76" s="41"/>
      <c r="K76" s="42"/>
    </row>
    <row r="77" spans="1:26" ht="104.5" thickBot="1" x14ac:dyDescent="0.4">
      <c r="A77" s="54"/>
      <c r="B77" s="56" t="s">
        <v>825</v>
      </c>
      <c r="C77" s="310">
        <v>2022</v>
      </c>
      <c r="D77" s="582">
        <v>14838.36</v>
      </c>
      <c r="E77" s="583">
        <v>11319.18</v>
      </c>
      <c r="F77" s="630"/>
      <c r="G77" s="582">
        <v>7800</v>
      </c>
      <c r="H77" s="56"/>
      <c r="I77" s="56" t="s">
        <v>555</v>
      </c>
      <c r="J77" s="305" t="s">
        <v>1199</v>
      </c>
      <c r="K77" s="56"/>
    </row>
    <row r="78" spans="1:26" ht="104.5" thickBot="1" x14ac:dyDescent="0.4">
      <c r="A78" s="39"/>
      <c r="B78" s="56" t="s">
        <v>556</v>
      </c>
      <c r="C78" s="310">
        <v>2022</v>
      </c>
      <c r="D78" s="582">
        <v>2600</v>
      </c>
      <c r="E78" s="583">
        <v>2600</v>
      </c>
      <c r="F78" s="630"/>
      <c r="G78" s="582">
        <v>2600</v>
      </c>
      <c r="H78" s="56"/>
      <c r="I78" s="56" t="s">
        <v>557</v>
      </c>
      <c r="J78" s="305" t="s">
        <v>1200</v>
      </c>
      <c r="K78" s="56"/>
    </row>
    <row r="79" spans="1:26" ht="15" thickBot="1" x14ac:dyDescent="0.4">
      <c r="A79" s="39"/>
      <c r="B79" s="230" t="s">
        <v>558</v>
      </c>
      <c r="C79" s="231"/>
      <c r="D79" s="603">
        <f>SUM(D24:D39,D41:D74,D77:D78)</f>
        <v>224245.35499999998</v>
      </c>
      <c r="E79" s="604">
        <f>SUM(E24:E39,E41:E74,E77:E78)</f>
        <v>236041.51499999996</v>
      </c>
      <c r="F79" s="605"/>
      <c r="G79" s="603">
        <f>SUM(G24:G39,G41:G74,G77:G78)</f>
        <v>231151.12</v>
      </c>
      <c r="H79" s="231"/>
      <c r="I79" s="231"/>
      <c r="J79" s="231"/>
      <c r="K79" s="231"/>
    </row>
    <row r="80" spans="1:26" ht="15" thickBot="1" x14ac:dyDescent="0.4">
      <c r="A80" s="39"/>
      <c r="B80" s="233" t="s">
        <v>226</v>
      </c>
      <c r="C80" s="231"/>
      <c r="D80" s="588">
        <v>0</v>
      </c>
      <c r="E80" s="589">
        <v>0</v>
      </c>
      <c r="F80" s="590"/>
      <c r="G80" s="588">
        <v>0</v>
      </c>
      <c r="H80" s="231"/>
      <c r="I80" s="231"/>
      <c r="J80" s="231"/>
      <c r="K80" s="231"/>
    </row>
    <row r="81" spans="1:11" ht="15" thickBot="1" x14ac:dyDescent="0.4">
      <c r="A81" s="39"/>
      <c r="B81" s="233" t="s">
        <v>227</v>
      </c>
      <c r="C81" s="231"/>
      <c r="D81" s="320">
        <v>224245.35499999998</v>
      </c>
      <c r="E81" s="471">
        <v>236041.51499999996</v>
      </c>
      <c r="F81" s="472"/>
      <c r="G81" s="320">
        <v>231151.12</v>
      </c>
      <c r="H81" s="231"/>
      <c r="I81" s="231"/>
      <c r="J81" s="231"/>
      <c r="K81" s="231"/>
    </row>
  </sheetData>
  <mergeCells count="109">
    <mergeCell ref="C1:E1"/>
    <mergeCell ref="F1:G1"/>
    <mergeCell ref="I1:K1"/>
    <mergeCell ref="C2:E2"/>
    <mergeCell ref="F2:G2"/>
    <mergeCell ref="I2:K2"/>
    <mergeCell ref="A21:A22"/>
    <mergeCell ref="B21:B22"/>
    <mergeCell ref="C21:C22"/>
    <mergeCell ref="D21:G21"/>
    <mergeCell ref="H21:H22"/>
    <mergeCell ref="F18:G18"/>
    <mergeCell ref="I18:K18"/>
    <mergeCell ref="C20:E20"/>
    <mergeCell ref="F20:G20"/>
    <mergeCell ref="I20:K20"/>
    <mergeCell ref="C19:E19"/>
    <mergeCell ref="F19:G19"/>
    <mergeCell ref="I19:K19"/>
    <mergeCell ref="C18:E18"/>
    <mergeCell ref="K21:K22"/>
    <mergeCell ref="E22:F22"/>
    <mergeCell ref="I21:I22"/>
    <mergeCell ref="J21:J22"/>
    <mergeCell ref="E26:F26"/>
    <mergeCell ref="E34:F34"/>
    <mergeCell ref="E32:F32"/>
    <mergeCell ref="E24:F24"/>
    <mergeCell ref="E25:F25"/>
    <mergeCell ref="E29:F29"/>
    <mergeCell ref="E28:F28"/>
    <mergeCell ref="E30:F30"/>
    <mergeCell ref="E33:F33"/>
    <mergeCell ref="C3:E3"/>
    <mergeCell ref="F3:G3"/>
    <mergeCell ref="I3:K3"/>
    <mergeCell ref="E67:F67"/>
    <mergeCell ref="E65:F65"/>
    <mergeCell ref="E71:F71"/>
    <mergeCell ref="E74:F74"/>
    <mergeCell ref="E72:F72"/>
    <mergeCell ref="E73:F73"/>
    <mergeCell ref="E68:F68"/>
    <mergeCell ref="E70:F70"/>
    <mergeCell ref="E31:F31"/>
    <mergeCell ref="E27:F27"/>
    <mergeCell ref="E64:F64"/>
    <mergeCell ref="E42:F42"/>
    <mergeCell ref="E53:F53"/>
    <mergeCell ref="E51:F51"/>
    <mergeCell ref="E48:F48"/>
    <mergeCell ref="E56:F56"/>
    <mergeCell ref="E58:F58"/>
    <mergeCell ref="E46:F46"/>
    <mergeCell ref="E44:F44"/>
    <mergeCell ref="E45:F45"/>
    <mergeCell ref="E35:F35"/>
    <mergeCell ref="E79:F79"/>
    <mergeCell ref="E80:F80"/>
    <mergeCell ref="E81:F81"/>
    <mergeCell ref="E37:F37"/>
    <mergeCell ref="E38:F38"/>
    <mergeCell ref="E39:F39"/>
    <mergeCell ref="E47:F47"/>
    <mergeCell ref="E49:F49"/>
    <mergeCell ref="E43:F43"/>
    <mergeCell ref="E61:F61"/>
    <mergeCell ref="E54:F54"/>
    <mergeCell ref="E55:F55"/>
    <mergeCell ref="E57:F57"/>
    <mergeCell ref="E59:F59"/>
    <mergeCell ref="E60:F60"/>
    <mergeCell ref="E77:F77"/>
    <mergeCell ref="E78:F78"/>
    <mergeCell ref="E41:F41"/>
    <mergeCell ref="C7:E7"/>
    <mergeCell ref="F7:G7"/>
    <mergeCell ref="C8:E8"/>
    <mergeCell ref="F8:G8"/>
    <mergeCell ref="C9:E9"/>
    <mergeCell ref="F9:G9"/>
    <mergeCell ref="C4:E4"/>
    <mergeCell ref="F4:G4"/>
    <mergeCell ref="C5:E5"/>
    <mergeCell ref="F5:G5"/>
    <mergeCell ref="C6:E6"/>
    <mergeCell ref="F6:G6"/>
    <mergeCell ref="C13:E13"/>
    <mergeCell ref="F13:G13"/>
    <mergeCell ref="C14:E14"/>
    <mergeCell ref="F14:G14"/>
    <mergeCell ref="C15:E15"/>
    <mergeCell ref="F15:G15"/>
    <mergeCell ref="C10:E10"/>
    <mergeCell ref="F10:G10"/>
    <mergeCell ref="C11:E11"/>
    <mergeCell ref="F11:G11"/>
    <mergeCell ref="C12:E12"/>
    <mergeCell ref="F12:G12"/>
    <mergeCell ref="E66:F66"/>
    <mergeCell ref="E50:F50"/>
    <mergeCell ref="E52:F52"/>
    <mergeCell ref="E69:F69"/>
    <mergeCell ref="C16:E16"/>
    <mergeCell ref="F16:G16"/>
    <mergeCell ref="C17:E17"/>
    <mergeCell ref="F17:G17"/>
    <mergeCell ref="E62:F62"/>
    <mergeCell ref="E36:F36"/>
  </mergeCells>
  <pageMargins left="0.7" right="0.7" top="0.75" bottom="0.75" header="0.3" footer="0.3"/>
  <pageSetup orientation="portrait" horizontalDpi="300" verticalDpi="300" r:id="rId1"/>
  <ignoredErrors>
    <ignoredError sqref="D22:G2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Chapter I (I.1) </vt:lpstr>
      <vt:lpstr>Chapter I (I.2)</vt:lpstr>
      <vt:lpstr>Chapter I (I.3)</vt:lpstr>
      <vt:lpstr>Chapter I (I.4)</vt:lpstr>
      <vt:lpstr>Chapter II (II.1)</vt:lpstr>
      <vt:lpstr>Chapter II (II.2)</vt:lpstr>
      <vt:lpstr>Chapter II (II.3)</vt:lpstr>
      <vt:lpstr>Chapter II (II.4)</vt:lpstr>
      <vt:lpstr>Chapter III (III.1)</vt:lpstr>
      <vt:lpstr>Chapter III (III.2)</vt:lpstr>
      <vt:lpstr>Chapter III (III.3)</vt:lpstr>
      <vt:lpstr>Chapter III (III.4) </vt:lpstr>
      <vt:lpstr>Chapter III (III.5)</vt:lpstr>
      <vt:lpstr>Chapter IV (IV.1)</vt:lpstr>
      <vt:lpstr>Chapter IV (IV.2)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Salla 914</dc:creator>
  <cp:lastModifiedBy>Rinor Hoxha</cp:lastModifiedBy>
  <dcterms:created xsi:type="dcterms:W3CDTF">2020-08-18T12:29:22Z</dcterms:created>
  <dcterms:modified xsi:type="dcterms:W3CDTF">2021-07-14T12:21:14Z</dcterms:modified>
</cp:coreProperties>
</file>